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5197351\cloudstor\PhD working documents\REVISION TKA\Evaluation of Registries\"/>
    </mc:Choice>
  </mc:AlternateContent>
  <xr:revisionPtr revIDLastSave="0" documentId="13_ncr:1_{3D602FA0-E6CB-4971-B5C7-F11E7135C4D5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nnual Data" sheetId="2" r:id="rId1"/>
    <sheet name="Panel_data" sheetId="33" r:id="rId2"/>
    <sheet name="Impact sheet" sheetId="27" r:id="rId3"/>
    <sheet name="Hip impact_graph" sheetId="28" r:id="rId4"/>
    <sheet name="Knee impact_graph" sheetId="29" r:id="rId5"/>
    <sheet name="Appendix" sheetId="30" r:id="rId6"/>
    <sheet name="Appendix-1" sheetId="31" r:id="rId7"/>
    <sheet name="Appendix-2" sheetId="32" r:id="rId8"/>
  </sheets>
  <externalReferences>
    <externalReference r:id="rId9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30" l="1"/>
  <c r="D41" i="30"/>
  <c r="C41" i="30"/>
  <c r="B41" i="30"/>
  <c r="E40" i="30"/>
  <c r="D40" i="30"/>
  <c r="C40" i="30"/>
  <c r="B40" i="30"/>
  <c r="E39" i="30"/>
  <c r="D39" i="30"/>
  <c r="C39" i="30"/>
  <c r="B39" i="30"/>
  <c r="E38" i="30"/>
  <c r="D38" i="30"/>
  <c r="C38" i="30"/>
  <c r="B38" i="30"/>
  <c r="E37" i="30"/>
  <c r="D37" i="30"/>
  <c r="C37" i="30"/>
  <c r="B37" i="30"/>
  <c r="E36" i="30"/>
  <c r="D36" i="30"/>
  <c r="C36" i="30"/>
  <c r="B36" i="30"/>
  <c r="E35" i="30"/>
  <c r="D35" i="30"/>
  <c r="C35" i="30"/>
  <c r="B35" i="30"/>
  <c r="E34" i="30"/>
  <c r="D34" i="30"/>
  <c r="C34" i="30"/>
  <c r="B34" i="30"/>
  <c r="E33" i="30"/>
  <c r="D33" i="30"/>
  <c r="C33" i="30"/>
  <c r="B33" i="30"/>
  <c r="E32" i="30"/>
  <c r="D32" i="30"/>
  <c r="C32" i="30"/>
  <c r="B32" i="30"/>
  <c r="E31" i="30"/>
  <c r="D31" i="30"/>
  <c r="C31" i="30"/>
  <c r="B31" i="30"/>
  <c r="E30" i="30"/>
  <c r="D30" i="30"/>
  <c r="C30" i="30"/>
  <c r="B30" i="30"/>
  <c r="E29" i="30"/>
  <c r="D29" i="30"/>
  <c r="C29" i="30"/>
  <c r="B29" i="30"/>
  <c r="E28" i="30"/>
  <c r="D28" i="30"/>
  <c r="C28" i="30"/>
  <c r="B28" i="30"/>
  <c r="E27" i="30"/>
  <c r="D27" i="30"/>
  <c r="B27" i="30"/>
  <c r="E26" i="30"/>
  <c r="D26" i="30"/>
  <c r="C26" i="30"/>
  <c r="B26" i="30"/>
  <c r="E25" i="30"/>
  <c r="D25" i="30"/>
  <c r="B25" i="30"/>
  <c r="E24" i="30"/>
  <c r="D24" i="30"/>
  <c r="B24" i="30"/>
  <c r="E23" i="30"/>
  <c r="B23" i="30"/>
  <c r="E22" i="30"/>
  <c r="C22" i="30"/>
  <c r="C27" i="30" s="1"/>
  <c r="B22" i="30"/>
  <c r="E21" i="30"/>
  <c r="C21" i="30"/>
  <c r="B21" i="30"/>
  <c r="E20" i="30"/>
  <c r="C20" i="30"/>
  <c r="B20" i="30"/>
  <c r="E19" i="30"/>
  <c r="C19" i="30"/>
  <c r="B19" i="30"/>
  <c r="E18" i="30"/>
  <c r="C18" i="30"/>
  <c r="B18" i="30"/>
  <c r="E17" i="30"/>
  <c r="D17" i="30"/>
  <c r="C17" i="30"/>
  <c r="B17" i="30"/>
  <c r="E16" i="30"/>
  <c r="D16" i="30"/>
  <c r="C16" i="30"/>
  <c r="B16" i="30"/>
  <c r="E15" i="30"/>
  <c r="D15" i="30"/>
  <c r="C15" i="30"/>
  <c r="B15" i="30"/>
  <c r="E14" i="30"/>
  <c r="D14" i="30"/>
  <c r="C14" i="30"/>
  <c r="B14" i="30"/>
  <c r="E13" i="30"/>
  <c r="D13" i="30"/>
  <c r="C13" i="30"/>
  <c r="B13" i="30"/>
  <c r="E12" i="30"/>
  <c r="D12" i="30"/>
  <c r="C12" i="30"/>
  <c r="B12" i="30"/>
  <c r="E11" i="30"/>
  <c r="D11" i="30"/>
  <c r="D18" i="30" s="1"/>
  <c r="C11" i="30"/>
  <c r="B11" i="30"/>
  <c r="E10" i="30"/>
  <c r="D10" i="30"/>
  <c r="C10" i="30"/>
  <c r="B10" i="30"/>
  <c r="E9" i="30"/>
  <c r="D9" i="30"/>
  <c r="C9" i="30"/>
  <c r="B9" i="30"/>
  <c r="E8" i="30"/>
  <c r="D8" i="30"/>
  <c r="B8" i="30"/>
  <c r="E7" i="30"/>
  <c r="D7" i="30"/>
  <c r="C7" i="30"/>
  <c r="B7" i="30"/>
  <c r="E6" i="30"/>
  <c r="D6" i="30"/>
  <c r="C6" i="30"/>
  <c r="B6" i="30"/>
  <c r="E5" i="30"/>
  <c r="D5" i="30"/>
  <c r="C5" i="30"/>
  <c r="C8" i="30" s="1"/>
  <c r="B5" i="30"/>
  <c r="E4" i="30"/>
  <c r="D4" i="30"/>
  <c r="C4" i="30"/>
  <c r="B4" i="30"/>
  <c r="E3" i="30"/>
  <c r="D3" i="30"/>
  <c r="C3" i="30"/>
  <c r="B3" i="30"/>
  <c r="D19" i="30" l="1"/>
  <c r="D20" i="30" s="1"/>
  <c r="C24" i="30"/>
  <c r="C25" i="30" s="1"/>
  <c r="G24" i="27"/>
  <c r="G25" i="27"/>
  <c r="G26" i="27"/>
  <c r="G27" i="27"/>
  <c r="G28" i="27"/>
  <c r="G29" i="27" s="1"/>
  <c r="G30" i="27" s="1"/>
  <c r="G31" i="27" s="1"/>
  <c r="G32" i="27" s="1"/>
  <c r="G33" i="27" s="1"/>
  <c r="G34" i="27" s="1"/>
  <c r="G35" i="27" s="1"/>
  <c r="G36" i="27" s="1"/>
  <c r="G37" i="27" s="1"/>
  <c r="G38" i="27" s="1"/>
  <c r="G39" i="27" s="1"/>
  <c r="G40" i="27" s="1"/>
  <c r="G41" i="27" s="1"/>
  <c r="G23" i="27"/>
  <c r="C41" i="27"/>
  <c r="G5" i="27"/>
  <c r="G6" i="27" s="1"/>
  <c r="G7" i="27" s="1"/>
  <c r="G8" i="27" s="1"/>
  <c r="G9" i="27" s="1"/>
  <c r="G10" i="27" s="1"/>
  <c r="G11" i="27" s="1"/>
  <c r="G12" i="27" s="1"/>
  <c r="G13" i="27" s="1"/>
  <c r="G14" i="27" s="1"/>
  <c r="G15" i="27" s="1"/>
  <c r="G16" i="27" s="1"/>
  <c r="G17" i="27" s="1"/>
  <c r="G18" i="27" s="1"/>
  <c r="G19" i="27" s="1"/>
  <c r="G20" i="27" s="1"/>
  <c r="G21" i="27" s="1"/>
  <c r="G22" i="27" s="1"/>
  <c r="G4" i="27"/>
  <c r="F41" i="27"/>
  <c r="C24" i="27"/>
  <c r="C25" i="27" s="1"/>
  <c r="C26" i="27" s="1"/>
  <c r="C27" i="27" s="1"/>
  <c r="C28" i="27" s="1"/>
  <c r="C29" i="27" s="1"/>
  <c r="C30" i="27" s="1"/>
  <c r="C31" i="27" s="1"/>
  <c r="C32" i="27" s="1"/>
  <c r="C33" i="27" s="1"/>
  <c r="C34" i="27" s="1"/>
  <c r="C35" i="27" s="1"/>
  <c r="C36" i="27" s="1"/>
  <c r="C37" i="27" s="1"/>
  <c r="C38" i="27" s="1"/>
  <c r="C39" i="27" s="1"/>
  <c r="C40" i="27" s="1"/>
  <c r="C23" i="27"/>
  <c r="C22" i="27"/>
  <c r="C5" i="27"/>
  <c r="C6" i="27" s="1"/>
  <c r="C7" i="27" s="1"/>
  <c r="C8" i="27" s="1"/>
  <c r="C9" i="27" s="1"/>
  <c r="C10" i="27" s="1"/>
  <c r="C11" i="27" s="1"/>
  <c r="C12" i="27" s="1"/>
  <c r="C13" i="27" s="1"/>
  <c r="C14" i="27" s="1"/>
  <c r="C15" i="27" s="1"/>
  <c r="C16" i="27" s="1"/>
  <c r="C17" i="27" s="1"/>
  <c r="C18" i="27" s="1"/>
  <c r="C19" i="27" s="1"/>
  <c r="C20" i="27" s="1"/>
  <c r="C21" i="27" s="1"/>
  <c r="C4" i="27"/>
  <c r="F5" i="27"/>
  <c r="F6" i="27" s="1"/>
  <c r="F7" i="27" s="1"/>
  <c r="F8" i="27" s="1"/>
  <c r="F9" i="27" s="1"/>
  <c r="F10" i="27" s="1"/>
  <c r="F11" i="27" s="1"/>
  <c r="F12" i="27" s="1"/>
  <c r="F13" i="27" s="1"/>
  <c r="F14" i="27" s="1"/>
  <c r="F15" i="27" s="1"/>
  <c r="F16" i="27" s="1"/>
  <c r="F17" i="27" s="1"/>
  <c r="F18" i="27" s="1"/>
  <c r="F19" i="27" s="1"/>
  <c r="F20" i="27" s="1"/>
  <c r="F21" i="27" s="1"/>
  <c r="F22" i="27" s="1"/>
  <c r="F23" i="27" s="1"/>
  <c r="F24" i="27" s="1"/>
  <c r="F25" i="27" s="1"/>
  <c r="F26" i="27" s="1"/>
  <c r="F27" i="27" s="1"/>
  <c r="F28" i="27" s="1"/>
  <c r="F29" i="27" s="1"/>
  <c r="F30" i="27" s="1"/>
  <c r="F31" i="27" s="1"/>
  <c r="F32" i="27" s="1"/>
  <c r="F33" i="27" s="1"/>
  <c r="F34" i="27" s="1"/>
  <c r="F35" i="27" s="1"/>
  <c r="F36" i="27" s="1"/>
  <c r="F37" i="27" s="1"/>
  <c r="F38" i="27" s="1"/>
  <c r="F39" i="27" s="1"/>
  <c r="F40" i="27" s="1"/>
  <c r="F4" i="27"/>
  <c r="B5" i="27"/>
  <c r="B6" i="27"/>
  <c r="B7" i="27"/>
  <c r="B8" i="27"/>
  <c r="B9" i="27"/>
  <c r="B10" i="27" s="1"/>
  <c r="B11" i="27" s="1"/>
  <c r="B12" i="27" s="1"/>
  <c r="B13" i="27" s="1"/>
  <c r="B14" i="27" s="1"/>
  <c r="B15" i="27" s="1"/>
  <c r="B16" i="27" s="1"/>
  <c r="B17" i="27" s="1"/>
  <c r="B18" i="27" s="1"/>
  <c r="B19" i="27" s="1"/>
  <c r="B20" i="27" s="1"/>
  <c r="B21" i="27" s="1"/>
  <c r="B22" i="27" s="1"/>
  <c r="B23" i="27" s="1"/>
  <c r="B24" i="27" s="1"/>
  <c r="B25" i="27" s="1"/>
  <c r="B26" i="27" s="1"/>
  <c r="B27" i="27" s="1"/>
  <c r="B28" i="27" s="1"/>
  <c r="B29" i="27" s="1"/>
  <c r="B30" i="27" s="1"/>
  <c r="B31" i="27" s="1"/>
  <c r="B32" i="27" s="1"/>
  <c r="B33" i="27" s="1"/>
  <c r="B34" i="27" s="1"/>
  <c r="B35" i="27" s="1"/>
  <c r="B36" i="27" s="1"/>
  <c r="B37" i="27" s="1"/>
  <c r="B38" i="27" s="1"/>
  <c r="B39" i="27" s="1"/>
  <c r="B40" i="27" s="1"/>
  <c r="B41" i="27" s="1"/>
  <c r="B4" i="27"/>
  <c r="D21" i="30" l="1"/>
  <c r="I26" i="2"/>
  <c r="H26" i="2"/>
  <c r="G26" i="2"/>
  <c r="F26" i="2"/>
  <c r="I25" i="2"/>
  <c r="H25" i="2"/>
  <c r="G25" i="2"/>
  <c r="F25" i="2"/>
  <c r="I24" i="2"/>
  <c r="H24" i="2"/>
  <c r="G24" i="2"/>
  <c r="F24" i="2"/>
  <c r="I23" i="2"/>
  <c r="H23" i="2"/>
  <c r="G23" i="2"/>
  <c r="F23" i="2"/>
  <c r="I22" i="2"/>
  <c r="H22" i="2"/>
  <c r="G22" i="2"/>
  <c r="F22" i="2"/>
  <c r="I21" i="2"/>
  <c r="H21" i="2"/>
  <c r="G21" i="2"/>
  <c r="F21" i="2"/>
  <c r="I20" i="2"/>
  <c r="H20" i="2"/>
  <c r="G20" i="2"/>
  <c r="F20" i="2"/>
  <c r="I19" i="2"/>
  <c r="H19" i="2"/>
  <c r="G19" i="2"/>
  <c r="F19" i="2"/>
  <c r="I18" i="2"/>
  <c r="H18" i="2"/>
  <c r="G18" i="2"/>
  <c r="F18" i="2"/>
  <c r="I17" i="2"/>
  <c r="H17" i="2"/>
  <c r="G17" i="2"/>
  <c r="F17" i="2"/>
  <c r="D22" i="30" l="1"/>
  <c r="D23" i="30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Non-registry data for countries with registries also referred to as pre-registry data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Non-registry data for countries with registries also referred to as pre-registry data</t>
        </r>
      </text>
    </comment>
    <comment ref="N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Non-registry data for countries with registries also referred to as pre-registry data</t>
        </r>
      </text>
    </comment>
    <comment ref="Z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Non-registry data for countries with registries also referred to as pre-registry data</t>
        </r>
      </text>
    </comment>
    <comment ref="AL1" authorId="0" shapeId="0" xr:uid="{37FAB625-D0DD-463B-9CC4-754DA9D97B6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Non-registry data for countries with registries also referred to as pre-registry data</t>
        </r>
      </text>
    </comment>
    <comment ref="BR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Non-registry data for countries with registries also referred to as pre-registry data</t>
        </r>
      </text>
    </comment>
    <comment ref="AJ29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Regional data
</t>
        </r>
      </text>
    </comment>
    <comment ref="AK29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Regional data</t>
        </r>
      </text>
    </comment>
  </commentList>
</comments>
</file>

<file path=xl/sharedStrings.xml><?xml version="1.0" encoding="utf-8"?>
<sst xmlns="http://schemas.openxmlformats.org/spreadsheetml/2006/main" count="1067" uniqueCount="46">
  <si>
    <t>Primary</t>
  </si>
  <si>
    <t>Revision</t>
  </si>
  <si>
    <t>Romania</t>
  </si>
  <si>
    <t>New Zealand</t>
  </si>
  <si>
    <t>Australia</t>
  </si>
  <si>
    <t>Canada</t>
  </si>
  <si>
    <t>Slovakia</t>
  </si>
  <si>
    <t>Austria</t>
  </si>
  <si>
    <t>Sweden</t>
  </si>
  <si>
    <t>Finland</t>
  </si>
  <si>
    <t>Norway</t>
  </si>
  <si>
    <t>Denmark</t>
  </si>
  <si>
    <t>France</t>
  </si>
  <si>
    <t>United States</t>
  </si>
  <si>
    <t>Spain</t>
  </si>
  <si>
    <t>Italy</t>
  </si>
  <si>
    <t>Korea</t>
  </si>
  <si>
    <t>Germany</t>
  </si>
  <si>
    <t>Hip</t>
  </si>
  <si>
    <t>Knee</t>
  </si>
  <si>
    <t>Year</t>
  </si>
  <si>
    <t>United Kingdom</t>
  </si>
  <si>
    <t>Iceland</t>
  </si>
  <si>
    <t>Turkey</t>
  </si>
  <si>
    <t>Brazil</t>
  </si>
  <si>
    <t>Registry data</t>
  </si>
  <si>
    <t>Taiwan</t>
  </si>
  <si>
    <t>HIP</t>
  </si>
  <si>
    <t>Non-registry data</t>
  </si>
  <si>
    <t>country without registry</t>
  </si>
  <si>
    <t>Registry recently established</t>
  </si>
  <si>
    <t>Knee_revision</t>
  </si>
  <si>
    <t>R</t>
  </si>
  <si>
    <t>P</t>
  </si>
  <si>
    <t>T</t>
  </si>
  <si>
    <t>KNEE</t>
  </si>
  <si>
    <t>Trend without joint replacement  registries</t>
  </si>
  <si>
    <t xml:space="preserve">Trend with joint replacement registries </t>
  </si>
  <si>
    <t>Countries with JRR</t>
  </si>
  <si>
    <t>Countries without JRR</t>
  </si>
  <si>
    <t>Country_hip</t>
  </si>
  <si>
    <t>Country_knee</t>
  </si>
  <si>
    <t>Country_id</t>
  </si>
  <si>
    <t>Hip_primary</t>
  </si>
  <si>
    <t>Hip_revision</t>
  </si>
  <si>
    <t>Knee_primary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</si>
</sst>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i/>
      <sz val="11"/>
      <color theme="9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1" xfId="0" applyFont="1" applyBorder="1"/>
    <xf numFmtId="0" fontId="0" fillId="0" borderId="1" xfId="0" applyBorder="1"/>
    <xf numFmtId="3" fontId="0" fillId="0" borderId="0" xfId="0" applyNumberFormat="1"/>
    <xf numFmtId="3" fontId="0" fillId="0" borderId="1" xfId="0" applyNumberFormat="1" applyBorder="1"/>
    <xf numFmtId="3" fontId="4" fillId="0" borderId="0" xfId="0" applyNumberFormat="1" applyFont="1"/>
    <xf numFmtId="3" fontId="4" fillId="0" borderId="1" xfId="0" applyNumberFormat="1" applyFont="1" applyBorder="1"/>
    <xf numFmtId="3" fontId="5" fillId="0" borderId="0" xfId="0" applyNumberFormat="1" applyFont="1"/>
    <xf numFmtId="3" fontId="5" fillId="0" borderId="1" xfId="0" applyNumberFormat="1" applyFont="1" applyBorder="1"/>
    <xf numFmtId="3" fontId="1" fillId="0" borderId="1" xfId="0" applyNumberFormat="1" applyFont="1" applyBorder="1"/>
    <xf numFmtId="0" fontId="0" fillId="2" borderId="0" xfId="0" applyFill="1"/>
    <xf numFmtId="0" fontId="0" fillId="3" borderId="0" xfId="0" applyFill="1"/>
    <xf numFmtId="0" fontId="0" fillId="0" borderId="0" xfId="0" applyBorder="1"/>
    <xf numFmtId="3" fontId="0" fillId="0" borderId="0" xfId="0" applyNumberFormat="1" applyBorder="1"/>
    <xf numFmtId="3" fontId="4" fillId="0" borderId="0" xfId="0" applyNumberFormat="1" applyFont="1" applyBorder="1"/>
    <xf numFmtId="3" fontId="0" fillId="0" borderId="0" xfId="0" applyNumberFormat="1" applyFill="1"/>
    <xf numFmtId="3" fontId="8" fillId="0" borderId="0" xfId="0" applyNumberFormat="1" applyFont="1"/>
    <xf numFmtId="0" fontId="0" fillId="0" borderId="0" xfId="0" applyAlignment="1">
      <alignment horizontal="left"/>
    </xf>
    <xf numFmtId="3" fontId="5" fillId="0" borderId="0" xfId="0" applyNumberFormat="1" applyFont="1" applyBorder="1"/>
    <xf numFmtId="1" fontId="5" fillId="0" borderId="0" xfId="0" applyNumberFormat="1" applyFont="1"/>
    <xf numFmtId="1" fontId="5" fillId="0" borderId="1" xfId="0" applyNumberFormat="1" applyFont="1" applyBorder="1"/>
    <xf numFmtId="2" fontId="0" fillId="0" borderId="0" xfId="1" applyNumberFormat="1" applyFont="1"/>
    <xf numFmtId="10" fontId="0" fillId="0" borderId="0" xfId="1" applyNumberFormat="1" applyFont="1"/>
    <xf numFmtId="3" fontId="0" fillId="0" borderId="0" xfId="0" applyNumberFormat="1"/>
    <xf numFmtId="3" fontId="4" fillId="0" borderId="0" xfId="0" applyNumberFormat="1" applyFont="1"/>
    <xf numFmtId="3" fontId="4" fillId="0" borderId="1" xfId="0" applyNumberFormat="1" applyFont="1" applyBorder="1"/>
    <xf numFmtId="3" fontId="5" fillId="0" borderId="0" xfId="0" applyNumberFormat="1" applyFont="1"/>
    <xf numFmtId="3" fontId="5" fillId="0" borderId="1" xfId="0" applyNumberFormat="1" applyFont="1" applyBorder="1"/>
    <xf numFmtId="3" fontId="4" fillId="0" borderId="0" xfId="0" applyNumberFormat="1" applyFont="1" applyBorder="1"/>
    <xf numFmtId="10" fontId="0" fillId="0" borderId="0" xfId="1" applyNumberFormat="1" applyFont="1"/>
    <xf numFmtId="0" fontId="4" fillId="0" borderId="0" xfId="0" applyFo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/>
    </xf>
    <xf numFmtId="10" fontId="10" fillId="0" borderId="0" xfId="1" applyNumberFormat="1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styles" Target="styles.xml"/><Relationship Id="rId5" Type="http://schemas.openxmlformats.org/officeDocument/2006/relationships/chartsheet" Target="chartsheets/sheet2.xml"/><Relationship Id="rId10" Type="http://schemas.openxmlformats.org/officeDocument/2006/relationships/theme" Target="theme/theme1.xml"/><Relationship Id="rId4" Type="http://schemas.openxmlformats.org/officeDocument/2006/relationships/chartsheet" Target="chartsheets/sheet1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000" baseline="0"/>
              <a:t>Impact of joint replacement registries on </a:t>
            </a:r>
            <a:r>
              <a:rPr lang="en-AU" sz="1000" b="1" baseline="0"/>
              <a:t>HIP</a:t>
            </a:r>
            <a:r>
              <a:rPr lang="en-AU" sz="1000" baseline="0"/>
              <a:t> revision rate</a:t>
            </a:r>
            <a:endParaRPr lang="en-AU" sz="1000"/>
          </a:p>
        </c:rich>
      </c:tx>
      <c:layout>
        <c:manualLayout>
          <c:xMode val="edge"/>
          <c:yMode val="edge"/>
          <c:x val="0.32048518301266066"/>
          <c:y val="0.135213450218520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17738569111272"/>
          <c:y val="0.19795652734230804"/>
          <c:w val="0.71595669392327188"/>
          <c:h val="0.57384880660503956"/>
        </c:manualLayout>
      </c:layout>
      <c:scatterChart>
        <c:scatterStyle val="lineMarker"/>
        <c:varyColors val="0"/>
        <c:ser>
          <c:idx val="0"/>
          <c:order val="0"/>
          <c:tx>
            <c:strRef>
              <c:f>'Impact sheet'!$B$2</c:f>
              <c:strCache>
                <c:ptCount val="1"/>
                <c:pt idx="0">
                  <c:v>Trend without joint replacement  registries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'Impact sheet'!$A$3:$A$41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xVal>
          <c:yVal>
            <c:numRef>
              <c:f>'Impact sheet'!$B$3:$B$41</c:f>
              <c:numCache>
                <c:formatCode>0.00%</c:formatCode>
                <c:ptCount val="39"/>
                <c:pt idx="0">
                  <c:v>0.19015000000000001</c:v>
                </c:pt>
                <c:pt idx="1">
                  <c:v>0.18954000000000001</c:v>
                </c:pt>
                <c:pt idx="2">
                  <c:v>0.18893000000000001</c:v>
                </c:pt>
                <c:pt idx="3">
                  <c:v>0.18832000000000002</c:v>
                </c:pt>
                <c:pt idx="4">
                  <c:v>0.18771000000000002</c:v>
                </c:pt>
                <c:pt idx="5">
                  <c:v>0.18710000000000002</c:v>
                </c:pt>
                <c:pt idx="6">
                  <c:v>0.18649000000000002</c:v>
                </c:pt>
                <c:pt idx="7">
                  <c:v>0.18588000000000002</c:v>
                </c:pt>
                <c:pt idx="8">
                  <c:v>0.18527000000000002</c:v>
                </c:pt>
                <c:pt idx="9">
                  <c:v>0.18466000000000002</c:v>
                </c:pt>
                <c:pt idx="10">
                  <c:v>0.18405000000000002</c:v>
                </c:pt>
                <c:pt idx="11">
                  <c:v>0.18344000000000002</c:v>
                </c:pt>
                <c:pt idx="12">
                  <c:v>0.18283000000000002</c:v>
                </c:pt>
                <c:pt idx="13">
                  <c:v>0.18222000000000002</c:v>
                </c:pt>
                <c:pt idx="14">
                  <c:v>0.18161000000000002</c:v>
                </c:pt>
                <c:pt idx="15">
                  <c:v>0.18100000000000002</c:v>
                </c:pt>
                <c:pt idx="16">
                  <c:v>0.18039000000000002</c:v>
                </c:pt>
                <c:pt idx="17">
                  <c:v>0.17978000000000002</c:v>
                </c:pt>
                <c:pt idx="18">
                  <c:v>0.17917000000000002</c:v>
                </c:pt>
                <c:pt idx="19">
                  <c:v>0.17856000000000002</c:v>
                </c:pt>
                <c:pt idx="20">
                  <c:v>0.17795000000000002</c:v>
                </c:pt>
                <c:pt idx="21">
                  <c:v>0.17734000000000003</c:v>
                </c:pt>
                <c:pt idx="22">
                  <c:v>0.17673000000000003</c:v>
                </c:pt>
                <c:pt idx="23">
                  <c:v>0.17612000000000003</c:v>
                </c:pt>
                <c:pt idx="24">
                  <c:v>0.17551000000000003</c:v>
                </c:pt>
                <c:pt idx="25">
                  <c:v>0.17490000000000003</c:v>
                </c:pt>
                <c:pt idx="26">
                  <c:v>0.17429000000000003</c:v>
                </c:pt>
                <c:pt idx="27">
                  <c:v>0.17368000000000003</c:v>
                </c:pt>
                <c:pt idx="28">
                  <c:v>0.17307000000000003</c:v>
                </c:pt>
                <c:pt idx="29">
                  <c:v>0.17246000000000003</c:v>
                </c:pt>
                <c:pt idx="30">
                  <c:v>0.17185000000000003</c:v>
                </c:pt>
                <c:pt idx="31">
                  <c:v>0.17124000000000003</c:v>
                </c:pt>
                <c:pt idx="32">
                  <c:v>0.17063000000000003</c:v>
                </c:pt>
                <c:pt idx="33">
                  <c:v>0.17002000000000003</c:v>
                </c:pt>
                <c:pt idx="34">
                  <c:v>0.16941000000000003</c:v>
                </c:pt>
                <c:pt idx="35">
                  <c:v>0.16880000000000003</c:v>
                </c:pt>
                <c:pt idx="36">
                  <c:v>0.16819000000000003</c:v>
                </c:pt>
                <c:pt idx="37">
                  <c:v>0.16758000000000003</c:v>
                </c:pt>
                <c:pt idx="38">
                  <c:v>0.16697000000000004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8B-4753-B04F-25D9DF1CBDFB}"/>
            </c:ext>
          </c:extLst>
        </c:ser>
        <c:ser>
          <c:idx val="1"/>
          <c:order val="1"/>
          <c:tx>
            <c:strRef>
              <c:f>'Impact sheet'!$C$2</c:f>
              <c:strCache>
                <c:ptCount val="1"/>
                <c:pt idx="0">
                  <c:v>Trend with joint replacement registries 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'Impact sheet'!$A$3:$A$41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xVal>
          <c:yVal>
            <c:numRef>
              <c:f>'Impact sheet'!$C$3:$C$41</c:f>
              <c:numCache>
                <c:formatCode>0.00%</c:formatCode>
                <c:ptCount val="39"/>
                <c:pt idx="0">
                  <c:v>0.19015000000000001</c:v>
                </c:pt>
                <c:pt idx="1">
                  <c:v>0.18954000000000001</c:v>
                </c:pt>
                <c:pt idx="2">
                  <c:v>0.18893000000000001</c:v>
                </c:pt>
                <c:pt idx="3">
                  <c:v>0.18832000000000002</c:v>
                </c:pt>
                <c:pt idx="4">
                  <c:v>0.18771000000000002</c:v>
                </c:pt>
                <c:pt idx="5">
                  <c:v>0.18710000000000002</c:v>
                </c:pt>
                <c:pt idx="6">
                  <c:v>0.18649000000000002</c:v>
                </c:pt>
                <c:pt idx="7">
                  <c:v>0.18588000000000002</c:v>
                </c:pt>
                <c:pt idx="8">
                  <c:v>0.18527000000000002</c:v>
                </c:pt>
                <c:pt idx="9">
                  <c:v>0.18466000000000002</c:v>
                </c:pt>
                <c:pt idx="10">
                  <c:v>0.18405000000000002</c:v>
                </c:pt>
                <c:pt idx="11">
                  <c:v>0.18344000000000002</c:v>
                </c:pt>
                <c:pt idx="12">
                  <c:v>0.18283000000000002</c:v>
                </c:pt>
                <c:pt idx="13">
                  <c:v>0.18222000000000002</c:v>
                </c:pt>
                <c:pt idx="14">
                  <c:v>0.18161000000000002</c:v>
                </c:pt>
                <c:pt idx="15">
                  <c:v>0.18100000000000002</c:v>
                </c:pt>
                <c:pt idx="16">
                  <c:v>0.18039000000000002</c:v>
                </c:pt>
                <c:pt idx="17">
                  <c:v>0.17978000000000002</c:v>
                </c:pt>
                <c:pt idx="18">
                  <c:v>0.17917000000000002</c:v>
                </c:pt>
                <c:pt idx="19">
                  <c:v>0.17856000000000002</c:v>
                </c:pt>
                <c:pt idx="20">
                  <c:v>0.17663400000000001</c:v>
                </c:pt>
                <c:pt idx="21">
                  <c:v>0.174708</c:v>
                </c:pt>
                <c:pt idx="22">
                  <c:v>0.17278199999999999</c:v>
                </c:pt>
                <c:pt idx="23">
                  <c:v>0.17085599999999998</c:v>
                </c:pt>
                <c:pt idx="24">
                  <c:v>0.16892999999999997</c:v>
                </c:pt>
                <c:pt idx="25">
                  <c:v>0.16700399999999996</c:v>
                </c:pt>
                <c:pt idx="26">
                  <c:v>0.16507799999999995</c:v>
                </c:pt>
                <c:pt idx="27">
                  <c:v>0.16315199999999994</c:v>
                </c:pt>
                <c:pt idx="28">
                  <c:v>0.16122599999999992</c:v>
                </c:pt>
                <c:pt idx="29">
                  <c:v>0.15929999999999991</c:v>
                </c:pt>
                <c:pt idx="30">
                  <c:v>0.1573739999999999</c:v>
                </c:pt>
                <c:pt idx="31">
                  <c:v>0.15544799999999989</c:v>
                </c:pt>
                <c:pt idx="32">
                  <c:v>0.15352199999999988</c:v>
                </c:pt>
                <c:pt idx="33">
                  <c:v>0.15159599999999987</c:v>
                </c:pt>
                <c:pt idx="34">
                  <c:v>0.14966999999999986</c:v>
                </c:pt>
                <c:pt idx="35">
                  <c:v>0.14774399999999985</c:v>
                </c:pt>
                <c:pt idx="36">
                  <c:v>0.14581799999999984</c:v>
                </c:pt>
                <c:pt idx="37">
                  <c:v>0.14389199999999983</c:v>
                </c:pt>
                <c:pt idx="38">
                  <c:v>0.14196599999999981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8B-4753-B04F-25D9DF1CB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448952"/>
        <c:axId val="606454528"/>
      </c:scatterChart>
      <c:valAx>
        <c:axId val="606448952"/>
        <c:scaling>
          <c:orientation val="minMax"/>
          <c:min val="19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</a:t>
                </a:r>
              </a:p>
            </c:rich>
          </c:tx>
          <c:layout>
            <c:manualLayout>
              <c:xMode val="edge"/>
              <c:yMode val="edge"/>
              <c:x val="0.81295512256245306"/>
              <c:y val="0.842839352151346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454528"/>
        <c:crosses val="autoZero"/>
        <c:crossBetween val="midCat"/>
      </c:valAx>
      <c:valAx>
        <c:axId val="6064545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Revision</a:t>
                </a:r>
                <a:r>
                  <a:rPr lang="en-AU" baseline="0"/>
                  <a:t> rate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4.0713746592924364E-2"/>
              <c:y val="0.547068947736163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448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157039198209217"/>
          <c:y val="0.51590533819014839"/>
          <c:w val="0.39482854580283583"/>
          <c:h val="9.8635423127204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000"/>
              <a:t>Impact</a:t>
            </a:r>
            <a:r>
              <a:rPr lang="en-AU" sz="1000" baseline="0"/>
              <a:t> of joint replacement registries on </a:t>
            </a:r>
            <a:r>
              <a:rPr lang="en-AU" sz="1000" b="1" baseline="0"/>
              <a:t>KNEE </a:t>
            </a:r>
            <a:r>
              <a:rPr lang="en-AU" sz="1000" b="0" baseline="0"/>
              <a:t>revision rate</a:t>
            </a:r>
            <a:endParaRPr lang="en-AU" sz="1000"/>
          </a:p>
        </c:rich>
      </c:tx>
      <c:layout>
        <c:manualLayout>
          <c:xMode val="edge"/>
          <c:yMode val="edge"/>
          <c:x val="0.28709540038496656"/>
          <c:y val="0.14328589500768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274803141614393"/>
          <c:y val="0.21813763931522151"/>
          <c:w val="0.8009071771420978"/>
          <c:h val="0.59806614097253574"/>
        </c:manualLayout>
      </c:layout>
      <c:scatterChart>
        <c:scatterStyle val="lineMarker"/>
        <c:varyColors val="0"/>
        <c:ser>
          <c:idx val="0"/>
          <c:order val="0"/>
          <c:tx>
            <c:strRef>
              <c:f>'Impact sheet'!$F$2</c:f>
              <c:strCache>
                <c:ptCount val="1"/>
                <c:pt idx="0">
                  <c:v>Trend without joint replacement  registries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'Impact sheet'!$E$3:$E$41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xVal>
          <c:yVal>
            <c:numRef>
              <c:f>'Impact sheet'!$F$3:$F$41</c:f>
              <c:numCache>
                <c:formatCode>0.00%</c:formatCode>
                <c:ptCount val="39"/>
                <c:pt idx="0">
                  <c:v>7.3968000000000006E-2</c:v>
                </c:pt>
                <c:pt idx="1">
                  <c:v>7.3747200000000013E-2</c:v>
                </c:pt>
                <c:pt idx="2">
                  <c:v>7.352640000000002E-2</c:v>
                </c:pt>
                <c:pt idx="3">
                  <c:v>7.3305600000000026E-2</c:v>
                </c:pt>
                <c:pt idx="4">
                  <c:v>7.3084800000000033E-2</c:v>
                </c:pt>
                <c:pt idx="5">
                  <c:v>7.286400000000004E-2</c:v>
                </c:pt>
                <c:pt idx="6">
                  <c:v>7.2643200000000047E-2</c:v>
                </c:pt>
                <c:pt idx="7">
                  <c:v>7.2422400000000053E-2</c:v>
                </c:pt>
                <c:pt idx="8">
                  <c:v>7.220160000000006E-2</c:v>
                </c:pt>
                <c:pt idx="9">
                  <c:v>7.1980800000000067E-2</c:v>
                </c:pt>
                <c:pt idx="10">
                  <c:v>7.1760000000000074E-2</c:v>
                </c:pt>
                <c:pt idx="11">
                  <c:v>7.1539200000000081E-2</c:v>
                </c:pt>
                <c:pt idx="12">
                  <c:v>7.1318400000000087E-2</c:v>
                </c:pt>
                <c:pt idx="13">
                  <c:v>7.1097600000000094E-2</c:v>
                </c:pt>
                <c:pt idx="14">
                  <c:v>7.0876800000000101E-2</c:v>
                </c:pt>
                <c:pt idx="15">
                  <c:v>7.0656000000000108E-2</c:v>
                </c:pt>
                <c:pt idx="16">
                  <c:v>7.0435200000000114E-2</c:v>
                </c:pt>
                <c:pt idx="17">
                  <c:v>7.0214400000000121E-2</c:v>
                </c:pt>
                <c:pt idx="18">
                  <c:v>6.9993600000000128E-2</c:v>
                </c:pt>
                <c:pt idx="19">
                  <c:v>6.9772800000000135E-2</c:v>
                </c:pt>
                <c:pt idx="20">
                  <c:v>6.9552000000000141E-2</c:v>
                </c:pt>
                <c:pt idx="21">
                  <c:v>6.9331200000000148E-2</c:v>
                </c:pt>
                <c:pt idx="22">
                  <c:v>6.9110400000000155E-2</c:v>
                </c:pt>
                <c:pt idx="23">
                  <c:v>6.8889600000000162E-2</c:v>
                </c:pt>
                <c:pt idx="24">
                  <c:v>6.8668800000000169E-2</c:v>
                </c:pt>
                <c:pt idx="25">
                  <c:v>6.8448000000000175E-2</c:v>
                </c:pt>
                <c:pt idx="26">
                  <c:v>6.8227200000000182E-2</c:v>
                </c:pt>
                <c:pt idx="27">
                  <c:v>6.8006400000000189E-2</c:v>
                </c:pt>
                <c:pt idx="28">
                  <c:v>6.7785600000000196E-2</c:v>
                </c:pt>
                <c:pt idx="29">
                  <c:v>6.7564800000000202E-2</c:v>
                </c:pt>
                <c:pt idx="30">
                  <c:v>6.7344000000000209E-2</c:v>
                </c:pt>
                <c:pt idx="31">
                  <c:v>6.7123200000000216E-2</c:v>
                </c:pt>
                <c:pt idx="32">
                  <c:v>6.6902400000000223E-2</c:v>
                </c:pt>
                <c:pt idx="33">
                  <c:v>6.668160000000023E-2</c:v>
                </c:pt>
                <c:pt idx="34">
                  <c:v>6.6460800000000236E-2</c:v>
                </c:pt>
                <c:pt idx="35">
                  <c:v>6.6240000000000243E-2</c:v>
                </c:pt>
                <c:pt idx="36">
                  <c:v>6.601920000000025E-2</c:v>
                </c:pt>
                <c:pt idx="37">
                  <c:v>6.5798400000000257E-2</c:v>
                </c:pt>
                <c:pt idx="38">
                  <c:v>6.5577600000000263E-2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45-4B1E-B1D7-7FEB681602B8}"/>
            </c:ext>
          </c:extLst>
        </c:ser>
        <c:ser>
          <c:idx val="1"/>
          <c:order val="1"/>
          <c:tx>
            <c:strRef>
              <c:f>'Impact sheet'!$G$2</c:f>
              <c:strCache>
                <c:ptCount val="1"/>
                <c:pt idx="0">
                  <c:v>Trend with joint replacement registries 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'Impact sheet'!$E$3:$E$41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xVal>
          <c:yVal>
            <c:numRef>
              <c:f>'Impact sheet'!$G$3:$G$41</c:f>
              <c:numCache>
                <c:formatCode>0.00%</c:formatCode>
                <c:ptCount val="39"/>
                <c:pt idx="0">
                  <c:v>7.3968000000000006E-2</c:v>
                </c:pt>
                <c:pt idx="1">
                  <c:v>7.3747200000000013E-2</c:v>
                </c:pt>
                <c:pt idx="2">
                  <c:v>7.352640000000002E-2</c:v>
                </c:pt>
                <c:pt idx="3">
                  <c:v>7.3305600000000026E-2</c:v>
                </c:pt>
                <c:pt idx="4">
                  <c:v>7.3084800000000033E-2</c:v>
                </c:pt>
                <c:pt idx="5">
                  <c:v>7.286400000000004E-2</c:v>
                </c:pt>
                <c:pt idx="6">
                  <c:v>7.2643200000000047E-2</c:v>
                </c:pt>
                <c:pt idx="7">
                  <c:v>7.2422400000000053E-2</c:v>
                </c:pt>
                <c:pt idx="8">
                  <c:v>7.220160000000006E-2</c:v>
                </c:pt>
                <c:pt idx="9">
                  <c:v>7.1980800000000067E-2</c:v>
                </c:pt>
                <c:pt idx="10">
                  <c:v>7.1760000000000074E-2</c:v>
                </c:pt>
                <c:pt idx="11">
                  <c:v>7.1539200000000081E-2</c:v>
                </c:pt>
                <c:pt idx="12">
                  <c:v>7.1318400000000087E-2</c:v>
                </c:pt>
                <c:pt idx="13">
                  <c:v>7.1097600000000094E-2</c:v>
                </c:pt>
                <c:pt idx="14">
                  <c:v>7.0876800000000101E-2</c:v>
                </c:pt>
                <c:pt idx="15">
                  <c:v>7.0656000000000108E-2</c:v>
                </c:pt>
                <c:pt idx="16">
                  <c:v>7.0435200000000114E-2</c:v>
                </c:pt>
                <c:pt idx="17">
                  <c:v>7.0214400000000121E-2</c:v>
                </c:pt>
                <c:pt idx="18">
                  <c:v>6.9993600000000128E-2</c:v>
                </c:pt>
                <c:pt idx="19">
                  <c:v>6.9772800000000135E-2</c:v>
                </c:pt>
                <c:pt idx="20">
                  <c:v>6.9262300000000138E-2</c:v>
                </c:pt>
                <c:pt idx="21">
                  <c:v>6.8751800000000141E-2</c:v>
                </c:pt>
                <c:pt idx="22">
                  <c:v>6.8241300000000144E-2</c:v>
                </c:pt>
                <c:pt idx="23">
                  <c:v>6.7730800000000146E-2</c:v>
                </c:pt>
                <c:pt idx="24">
                  <c:v>6.7220300000000149E-2</c:v>
                </c:pt>
                <c:pt idx="25">
                  <c:v>6.6709800000000152E-2</c:v>
                </c:pt>
                <c:pt idx="26">
                  <c:v>6.6199300000000155E-2</c:v>
                </c:pt>
                <c:pt idx="27">
                  <c:v>6.5688800000000158E-2</c:v>
                </c:pt>
                <c:pt idx="28">
                  <c:v>6.5178300000000161E-2</c:v>
                </c:pt>
                <c:pt idx="29">
                  <c:v>6.4667800000000164E-2</c:v>
                </c:pt>
                <c:pt idx="30">
                  <c:v>6.4157300000000167E-2</c:v>
                </c:pt>
                <c:pt idx="31">
                  <c:v>6.364680000000017E-2</c:v>
                </c:pt>
                <c:pt idx="32">
                  <c:v>6.3136300000000173E-2</c:v>
                </c:pt>
                <c:pt idx="33">
                  <c:v>6.2625800000000176E-2</c:v>
                </c:pt>
                <c:pt idx="34">
                  <c:v>6.2115300000000179E-2</c:v>
                </c:pt>
                <c:pt idx="35">
                  <c:v>6.1604800000000182E-2</c:v>
                </c:pt>
                <c:pt idx="36">
                  <c:v>6.1094300000000185E-2</c:v>
                </c:pt>
                <c:pt idx="37">
                  <c:v>6.0583800000000188E-2</c:v>
                </c:pt>
                <c:pt idx="38">
                  <c:v>6.007330000000019E-2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45-4B1E-B1D7-7FEB68160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226440"/>
        <c:axId val="618231688"/>
      </c:scatterChart>
      <c:valAx>
        <c:axId val="618226440"/>
        <c:scaling>
          <c:orientation val="minMax"/>
          <c:min val="19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</a:t>
                </a:r>
              </a:p>
            </c:rich>
          </c:tx>
          <c:layout>
            <c:manualLayout>
              <c:xMode val="edge"/>
              <c:yMode val="edge"/>
              <c:x val="0.84536363208565612"/>
              <c:y val="0.877147242505299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31688"/>
        <c:crosses val="autoZero"/>
        <c:crossBetween val="midCat"/>
      </c:valAx>
      <c:valAx>
        <c:axId val="618231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Revision</a:t>
                </a:r>
                <a:r>
                  <a:rPr lang="en-AU" baseline="0"/>
                  <a:t> rate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2.8358195527849902E-2"/>
              <c:y val="0.522851613368667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8226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00640723988578"/>
          <c:y val="0.49976044861181756"/>
          <c:w val="0.36024058060075254"/>
          <c:h val="0.112762201508244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200" baseline="0"/>
              <a:t>Hip revision trend in countries with JRR versus countries without JRR </a:t>
            </a:r>
            <a:endParaRPr lang="en-AU" sz="1200"/>
          </a:p>
        </c:rich>
      </c:tx>
      <c:layout>
        <c:manualLayout>
          <c:xMode val="edge"/>
          <c:yMode val="edge"/>
          <c:x val="0.2476717931967366"/>
          <c:y val="5.448900232686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99428663171475"/>
          <c:y val="0.13337696902898499"/>
          <c:w val="0.77454824529837407"/>
          <c:h val="0.68686303365335488"/>
        </c:manualLayout>
      </c:layout>
      <c:scatterChart>
        <c:scatterStyle val="lineMarker"/>
        <c:varyColors val="0"/>
        <c:ser>
          <c:idx val="0"/>
          <c:order val="0"/>
          <c:tx>
            <c:strRef>
              <c:f>Appendix!$B$2</c:f>
              <c:strCache>
                <c:ptCount val="1"/>
                <c:pt idx="0">
                  <c:v>Countries with JRR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Appendix!$A$3:$A$41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xVal>
          <c:yVal>
            <c:numRef>
              <c:f>Appendix!$B$3:$B$41</c:f>
              <c:numCache>
                <c:formatCode>0.00%</c:formatCode>
                <c:ptCount val="39"/>
                <c:pt idx="0">
                  <c:v>0.14139815972897285</c:v>
                </c:pt>
                <c:pt idx="1">
                  <c:v>0.13766866682420587</c:v>
                </c:pt>
                <c:pt idx="2">
                  <c:v>0.13595915239999162</c:v>
                </c:pt>
                <c:pt idx="3">
                  <c:v>0.13607548307029857</c:v>
                </c:pt>
                <c:pt idx="4">
                  <c:v>0.13740536426248784</c:v>
                </c:pt>
                <c:pt idx="5">
                  <c:v>0.1385391971263758</c:v>
                </c:pt>
                <c:pt idx="6">
                  <c:v>0.14045829709126717</c:v>
                </c:pt>
                <c:pt idx="7">
                  <c:v>0.13813086400136071</c:v>
                </c:pt>
                <c:pt idx="8">
                  <c:v>0.13500326119668155</c:v>
                </c:pt>
                <c:pt idx="9">
                  <c:v>0.13719323571729081</c:v>
                </c:pt>
                <c:pt idx="10">
                  <c:v>0.13531387120588398</c:v>
                </c:pt>
                <c:pt idx="11">
                  <c:v>0.13832118899741072</c:v>
                </c:pt>
                <c:pt idx="12">
                  <c:v>0.13991944662952088</c:v>
                </c:pt>
                <c:pt idx="13">
                  <c:v>0.14184038034541771</c:v>
                </c:pt>
                <c:pt idx="14">
                  <c:v>0.14458754425764767</c:v>
                </c:pt>
                <c:pt idx="15">
                  <c:v>0.1466178943798819</c:v>
                </c:pt>
                <c:pt idx="16">
                  <c:v>0.15187416104916557</c:v>
                </c:pt>
                <c:pt idx="17">
                  <c:v>0.15358441774334031</c:v>
                </c:pt>
                <c:pt idx="18">
                  <c:v>0.14832544483909429</c:v>
                </c:pt>
                <c:pt idx="19">
                  <c:v>0.14811362495297209</c:v>
                </c:pt>
                <c:pt idx="20">
                  <c:v>0.15687968293849827</c:v>
                </c:pt>
                <c:pt idx="21">
                  <c:v>0.14700206314077191</c:v>
                </c:pt>
                <c:pt idx="22">
                  <c:v>0.14362764743765233</c:v>
                </c:pt>
                <c:pt idx="23">
                  <c:v>0.13623511851205264</c:v>
                </c:pt>
                <c:pt idx="24">
                  <c:v>0.12790214899704383</c:v>
                </c:pt>
                <c:pt idx="25">
                  <c:v>0.12062532645637779</c:v>
                </c:pt>
                <c:pt idx="26">
                  <c:v>0.11954460369994571</c:v>
                </c:pt>
                <c:pt idx="27">
                  <c:v>0.11341738964212669</c:v>
                </c:pt>
                <c:pt idx="28">
                  <c:v>0.1128786403197479</c:v>
                </c:pt>
                <c:pt idx="29">
                  <c:v>0.11190959624626751</c:v>
                </c:pt>
                <c:pt idx="30">
                  <c:v>0.11190745679836403</c:v>
                </c:pt>
                <c:pt idx="31">
                  <c:v>0.11827967481411042</c:v>
                </c:pt>
                <c:pt idx="32">
                  <c:v>0.11763619612343265</c:v>
                </c:pt>
                <c:pt idx="33">
                  <c:v>0.11760203991661664</c:v>
                </c:pt>
                <c:pt idx="34">
                  <c:v>0.11401228075577811</c:v>
                </c:pt>
                <c:pt idx="35">
                  <c:v>0.10895644856112768</c:v>
                </c:pt>
                <c:pt idx="36">
                  <c:v>9.9080532741874838E-2</c:v>
                </c:pt>
                <c:pt idx="37">
                  <c:v>9.4466367380826866E-2</c:v>
                </c:pt>
                <c:pt idx="38">
                  <c:v>8.6076766754723297E-2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C5-4092-AD75-0DF482F8FD39}"/>
            </c:ext>
          </c:extLst>
        </c:ser>
        <c:ser>
          <c:idx val="1"/>
          <c:order val="1"/>
          <c:tx>
            <c:strRef>
              <c:f>Appendix!$C$2</c:f>
              <c:strCache>
                <c:ptCount val="1"/>
                <c:pt idx="0">
                  <c:v>Countries without JRR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Appendix!$A$3:$A$41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xVal>
          <c:yVal>
            <c:numRef>
              <c:f>Appendix!$C$3:$C$41</c:f>
              <c:numCache>
                <c:formatCode>0.00%</c:formatCode>
                <c:ptCount val="39"/>
                <c:pt idx="0">
                  <c:v>0.15244990998676927</c:v>
                </c:pt>
                <c:pt idx="1">
                  <c:v>0.15865770402063176</c:v>
                </c:pt>
                <c:pt idx="2">
                  <c:v>0.13948014583314167</c:v>
                </c:pt>
                <c:pt idx="3">
                  <c:v>0.13847548648410526</c:v>
                </c:pt>
                <c:pt idx="4">
                  <c:v>0.14037749047443537</c:v>
                </c:pt>
                <c:pt idx="5">
                  <c:v>0.14588814735981667</c:v>
                </c:pt>
                <c:pt idx="6">
                  <c:v>0.19040177476966974</c:v>
                </c:pt>
                <c:pt idx="7">
                  <c:v>0.18236203863072303</c:v>
                </c:pt>
                <c:pt idx="8">
                  <c:v>0.18471287981145734</c:v>
                </c:pt>
                <c:pt idx="9">
                  <c:v>0.20290584088726132</c:v>
                </c:pt>
                <c:pt idx="10">
                  <c:v>0.2091357406378625</c:v>
                </c:pt>
                <c:pt idx="11">
                  <c:v>0.1991183345099849</c:v>
                </c:pt>
                <c:pt idx="12">
                  <c:v>0.20657110970479617</c:v>
                </c:pt>
                <c:pt idx="13">
                  <c:v>0.19379209843146691</c:v>
                </c:pt>
                <c:pt idx="14">
                  <c:v>0.20845960319588247</c:v>
                </c:pt>
                <c:pt idx="15">
                  <c:v>0.20355903873412357</c:v>
                </c:pt>
                <c:pt idx="16">
                  <c:v>0.20557920043143096</c:v>
                </c:pt>
                <c:pt idx="17">
                  <c:v>0.20544479755630901</c:v>
                </c:pt>
                <c:pt idx="18">
                  <c:v>0.19560736152362868</c:v>
                </c:pt>
                <c:pt idx="19">
                  <c:v>0.21246334216620216</c:v>
                </c:pt>
                <c:pt idx="20">
                  <c:v>0.17849999999999999</c:v>
                </c:pt>
                <c:pt idx="21">
                  <c:v>0.19847828719517888</c:v>
                </c:pt>
                <c:pt idx="22">
                  <c:v>0.17609535016618627</c:v>
                </c:pt>
                <c:pt idx="23">
                  <c:v>0.15371241313719364</c:v>
                </c:pt>
                <c:pt idx="24">
                  <c:v>0.18449323222415559</c:v>
                </c:pt>
                <c:pt idx="25">
                  <c:v>0.15317593000228807</c:v>
                </c:pt>
                <c:pt idx="26">
                  <c:v>0.1548354810396893</c:v>
                </c:pt>
                <c:pt idx="27">
                  <c:v>0.1551977683585887</c:v>
                </c:pt>
                <c:pt idx="28">
                  <c:v>0.15626637079109468</c:v>
                </c:pt>
                <c:pt idx="29">
                  <c:v>0.15652312228210899</c:v>
                </c:pt>
                <c:pt idx="30">
                  <c:v>0.15671962986616275</c:v>
                </c:pt>
                <c:pt idx="31">
                  <c:v>0.156830893745939</c:v>
                </c:pt>
                <c:pt idx="32">
                  <c:v>0.15782299925619547</c:v>
                </c:pt>
                <c:pt idx="33">
                  <c:v>0.15775838464699493</c:v>
                </c:pt>
                <c:pt idx="34">
                  <c:v>0.15764847327170012</c:v>
                </c:pt>
                <c:pt idx="35">
                  <c:v>0.15724585984668565</c:v>
                </c:pt>
                <c:pt idx="36">
                  <c:v>0.15714248171209655</c:v>
                </c:pt>
                <c:pt idx="37">
                  <c:v>0.15690281292424604</c:v>
                </c:pt>
                <c:pt idx="38">
                  <c:v>0.15672978076434024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5C5-4092-AD75-0DF482F8F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770872"/>
        <c:axId val="584768248"/>
      </c:scatterChart>
      <c:valAx>
        <c:axId val="584770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</a:t>
                </a:r>
              </a:p>
            </c:rich>
          </c:tx>
          <c:layout>
            <c:manualLayout>
              <c:xMode val="edge"/>
              <c:yMode val="edge"/>
              <c:x val="0.87612050575119904"/>
              <c:y val="0.869074797716133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768248"/>
        <c:crosses val="autoZero"/>
        <c:crossBetween val="midCat"/>
      </c:valAx>
      <c:valAx>
        <c:axId val="58476824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Revision</a:t>
                </a:r>
                <a:r>
                  <a:rPr lang="en-AU" baseline="0"/>
                  <a:t> rate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3.7784169024169249E-2"/>
              <c:y val="0.37754760716369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4770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3413714482908801E-2"/>
          <c:y val="0.93567246722674813"/>
          <c:w val="0.85024299346542731"/>
          <c:h val="3.4055864813881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 sz="1200"/>
              <a:t>Knee</a:t>
            </a:r>
            <a:r>
              <a:rPr lang="en-AU" sz="1200" baseline="0"/>
              <a:t> revision trend in countries with JRR versus countries without JRR</a:t>
            </a:r>
            <a:endParaRPr lang="en-AU" sz="1200"/>
          </a:p>
        </c:rich>
      </c:tx>
      <c:layout>
        <c:manualLayout>
          <c:xMode val="edge"/>
          <c:yMode val="edge"/>
          <c:x val="0.25569514492873974"/>
          <c:y val="5.24708911295749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955428899383082"/>
          <c:y val="0.13539508022627636"/>
          <c:w val="0.67136852332681907"/>
          <c:h val="0.7130984792181424"/>
        </c:manualLayout>
      </c:layout>
      <c:scatterChart>
        <c:scatterStyle val="lineMarker"/>
        <c:varyColors val="0"/>
        <c:ser>
          <c:idx val="2"/>
          <c:order val="0"/>
          <c:tx>
            <c:strRef>
              <c:f>Appendix!$D$2</c:f>
              <c:strCache>
                <c:ptCount val="1"/>
                <c:pt idx="0">
                  <c:v>Countries with JRR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00B05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Appendix!$A$3:$A$41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xVal>
          <c:yVal>
            <c:numRef>
              <c:f>Appendix!$D$3:$D$41</c:f>
              <c:numCache>
                <c:formatCode>0.00%</c:formatCode>
                <c:ptCount val="39"/>
                <c:pt idx="0">
                  <c:v>7.890624985622631E-2</c:v>
                </c:pt>
                <c:pt idx="1">
                  <c:v>7.6183931551603773E-2</c:v>
                </c:pt>
                <c:pt idx="2">
                  <c:v>7.7021918872671097E-2</c:v>
                </c:pt>
                <c:pt idx="3">
                  <c:v>7.9990032821358956E-2</c:v>
                </c:pt>
                <c:pt idx="4">
                  <c:v>7.946104028381637E-2</c:v>
                </c:pt>
                <c:pt idx="5">
                  <c:v>7.6118735289161063E-2</c:v>
                </c:pt>
                <c:pt idx="6">
                  <c:v>7.9449515415939712E-2</c:v>
                </c:pt>
                <c:pt idx="7">
                  <c:v>7.5355043086944018E-2</c:v>
                </c:pt>
                <c:pt idx="8">
                  <c:v>7.2789069310886412E-2</c:v>
                </c:pt>
                <c:pt idx="9">
                  <c:v>7.510205308156187E-2</c:v>
                </c:pt>
                <c:pt idx="10">
                  <c:v>7.6328876525436878E-2</c:v>
                </c:pt>
                <c:pt idx="11">
                  <c:v>7.5152723644407185E-2</c:v>
                </c:pt>
                <c:pt idx="12">
                  <c:v>7.3970755612389971E-2</c:v>
                </c:pt>
                <c:pt idx="13">
                  <c:v>7.7049476598786859E-2</c:v>
                </c:pt>
                <c:pt idx="14">
                  <c:v>7.6437475173190148E-2</c:v>
                </c:pt>
                <c:pt idx="15">
                  <c:v>7.5261489992379901E-2</c:v>
                </c:pt>
                <c:pt idx="16">
                  <c:v>7.5614692946878975E-2</c:v>
                </c:pt>
                <c:pt idx="17">
                  <c:v>7.5687927213352851E-2</c:v>
                </c:pt>
                <c:pt idx="18">
                  <c:v>7.5596363025912258E-2</c:v>
                </c:pt>
                <c:pt idx="19">
                  <c:v>7.5659740080412985E-2</c:v>
                </c:pt>
                <c:pt idx="20">
                  <c:v>7.5901023575844856E-2</c:v>
                </c:pt>
                <c:pt idx="21">
                  <c:v>7.5200575611108406E-2</c:v>
                </c:pt>
                <c:pt idx="22">
                  <c:v>7.6244534153210253E-2</c:v>
                </c:pt>
                <c:pt idx="23">
                  <c:v>6.9113456853631183E-2</c:v>
                </c:pt>
                <c:pt idx="24">
                  <c:v>7.0817546167225923E-2</c:v>
                </c:pt>
                <c:pt idx="25">
                  <c:v>6.7118561907762553E-2</c:v>
                </c:pt>
                <c:pt idx="26">
                  <c:v>6.5440695227791279E-2</c:v>
                </c:pt>
                <c:pt idx="27">
                  <c:v>6.5476690950346139E-2</c:v>
                </c:pt>
                <c:pt idx="28">
                  <c:v>6.9442430622133219E-2</c:v>
                </c:pt>
                <c:pt idx="29">
                  <c:v>7.0923986860913973E-2</c:v>
                </c:pt>
                <c:pt idx="30">
                  <c:v>7.3663717236069876E-2</c:v>
                </c:pt>
                <c:pt idx="31">
                  <c:v>7.4301291428906319E-2</c:v>
                </c:pt>
                <c:pt idx="32">
                  <c:v>7.1237208581312522E-2</c:v>
                </c:pt>
                <c:pt idx="33">
                  <c:v>7.0646051228757598E-2</c:v>
                </c:pt>
                <c:pt idx="34">
                  <c:v>7.2400245725154938E-2</c:v>
                </c:pt>
                <c:pt idx="35">
                  <c:v>7.298133707405409E-2</c:v>
                </c:pt>
                <c:pt idx="36">
                  <c:v>7.0264456328735986E-2</c:v>
                </c:pt>
                <c:pt idx="37">
                  <c:v>6.8533636325498859E-2</c:v>
                </c:pt>
                <c:pt idx="38">
                  <c:v>6.7508387711075951E-2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27-4403-8D00-1B0BD4638860}"/>
            </c:ext>
          </c:extLst>
        </c:ser>
        <c:ser>
          <c:idx val="3"/>
          <c:order val="1"/>
          <c:tx>
            <c:strRef>
              <c:f>Appendix!$E$2</c:f>
              <c:strCache>
                <c:ptCount val="1"/>
                <c:pt idx="0">
                  <c:v>Countries without JRR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Appendix!$A$3:$A$41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xVal>
          <c:yVal>
            <c:numRef>
              <c:f>Appendix!$E$3:$E$41</c:f>
              <c:numCache>
                <c:formatCode>0.00%</c:formatCode>
                <c:ptCount val="39"/>
                <c:pt idx="0">
                  <c:v>7.1916036807121081E-2</c:v>
                </c:pt>
                <c:pt idx="1">
                  <c:v>7.7106274056790838E-2</c:v>
                </c:pt>
                <c:pt idx="2">
                  <c:v>7.1128756640180979E-2</c:v>
                </c:pt>
                <c:pt idx="3">
                  <c:v>7.6579265982225531E-2</c:v>
                </c:pt>
                <c:pt idx="4">
                  <c:v>7.5379145828937899E-2</c:v>
                </c:pt>
                <c:pt idx="5">
                  <c:v>7.4193264892664701E-2</c:v>
                </c:pt>
                <c:pt idx="6">
                  <c:v>7.347457554157602E-2</c:v>
                </c:pt>
                <c:pt idx="7">
                  <c:v>7.2556269237561949E-2</c:v>
                </c:pt>
                <c:pt idx="8">
                  <c:v>7.1913271445741847E-2</c:v>
                </c:pt>
                <c:pt idx="9">
                  <c:v>7.1363694337743838E-2</c:v>
                </c:pt>
                <c:pt idx="10">
                  <c:v>7.1336390251852053E-2</c:v>
                </c:pt>
                <c:pt idx="11">
                  <c:v>7.1544437321691037E-2</c:v>
                </c:pt>
                <c:pt idx="12">
                  <c:v>6.8749424997383984E-2</c:v>
                </c:pt>
                <c:pt idx="13">
                  <c:v>6.9029729119464769E-2</c:v>
                </c:pt>
                <c:pt idx="14">
                  <c:v>6.8919768486495336E-2</c:v>
                </c:pt>
                <c:pt idx="15">
                  <c:v>7.0872233852362201E-2</c:v>
                </c:pt>
                <c:pt idx="16">
                  <c:v>7.2430482508331423E-2</c:v>
                </c:pt>
                <c:pt idx="17">
                  <c:v>6.4229341576335183E-2</c:v>
                </c:pt>
                <c:pt idx="18">
                  <c:v>7.0783107455629185E-2</c:v>
                </c:pt>
                <c:pt idx="19">
                  <c:v>6.8278668884226124E-2</c:v>
                </c:pt>
                <c:pt idx="20">
                  <c:v>7.468473971079069E-2</c:v>
                </c:pt>
                <c:pt idx="21">
                  <c:v>7.1482685413807964E-2</c:v>
                </c:pt>
                <c:pt idx="22">
                  <c:v>7.0195647679408515E-2</c:v>
                </c:pt>
                <c:pt idx="23">
                  <c:v>7.5119535349994049E-2</c:v>
                </c:pt>
                <c:pt idx="24">
                  <c:v>7.3557484698474757E-2</c:v>
                </c:pt>
                <c:pt idx="25">
                  <c:v>6.8260562117816975E-2</c:v>
                </c:pt>
                <c:pt idx="26">
                  <c:v>7.0956499076373317E-2</c:v>
                </c:pt>
                <c:pt idx="27">
                  <c:v>6.8064582591919678E-2</c:v>
                </c:pt>
                <c:pt idx="28">
                  <c:v>7.4275310310709663E-2</c:v>
                </c:pt>
                <c:pt idx="29">
                  <c:v>7.7859842864489395E-2</c:v>
                </c:pt>
                <c:pt idx="30">
                  <c:v>8.4895272557918136E-2</c:v>
                </c:pt>
                <c:pt idx="31">
                  <c:v>8.4321357045650316E-2</c:v>
                </c:pt>
                <c:pt idx="32">
                  <c:v>7.7913426806563574E-2</c:v>
                </c:pt>
                <c:pt idx="33">
                  <c:v>7.9789852223769789E-2</c:v>
                </c:pt>
                <c:pt idx="34">
                  <c:v>8.0889608186169942E-2</c:v>
                </c:pt>
                <c:pt idx="35">
                  <c:v>8.1545558870861581E-2</c:v>
                </c:pt>
                <c:pt idx="36">
                  <c:v>8.0879748965731899E-2</c:v>
                </c:pt>
                <c:pt idx="37">
                  <c:v>8.0204430928836917E-2</c:v>
                </c:pt>
                <c:pt idx="38">
                  <c:v>8.0659995595692063E-2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27-4403-8D00-1B0BD4638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4063936"/>
        <c:axId val="514065904"/>
      </c:scatterChart>
      <c:valAx>
        <c:axId val="514063936"/>
        <c:scaling>
          <c:orientation val="minMax"/>
          <c:min val="19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</a:t>
                </a:r>
              </a:p>
            </c:rich>
          </c:tx>
          <c:layout>
            <c:manualLayout>
              <c:xMode val="edge"/>
              <c:yMode val="edge"/>
              <c:x val="0.84714698359621077"/>
              <c:y val="0.891274020886338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65904"/>
        <c:crosses val="autoZero"/>
        <c:crossBetween val="midCat"/>
      </c:valAx>
      <c:valAx>
        <c:axId val="5140659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Revision</a:t>
                </a:r>
                <a:r>
                  <a:rPr lang="en-AU" baseline="0"/>
                  <a:t> rate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9.9305297968026562E-2"/>
              <c:y val="0.57027722650501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4063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63906773921501"/>
          <c:y val="0.93163624483216545"/>
          <c:w val="0.79751059722783535"/>
          <c:h val="3.4055864813881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9902E8A-CB52-48C3-88AD-CB6A234B904F}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87194F-7D17-4C81-A530-42CD4EF16CFD}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D809A87-17D0-41DD-9B69-C0E1D2750826}">
  <sheetPr/>
  <sheetViews>
    <sheetView zoomScale="117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8E9255F-B130-484F-8E6F-1D46127BA26A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B464B2-434B-4283-84CA-0B76C2D2DC5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69FEC7-4FEE-48A5-B9DE-E75C77F338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E8EDD8-240D-4BCC-B787-1D76F96DD2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BE4FE3-9D3E-4EAF-8A17-F2301329597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mpact%20of%20registry_main_revis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Data"/>
      <sheetName val="Panel Data"/>
      <sheetName val="Panel Regression"/>
      <sheetName val="Impact sheet"/>
      <sheetName val="Hip impact_graph"/>
      <sheetName val="Knee impact_graph"/>
      <sheetName val="Robustness check"/>
      <sheetName val="Appendix"/>
      <sheetName val="Appendix-1"/>
      <sheetName val="Appendix-2"/>
    </sheetNames>
    <sheetDataSet>
      <sheetData sheetId="0" refreshError="1"/>
      <sheetData sheetId="1">
        <row r="2">
          <cell r="E2">
            <v>0.16543923602611293</v>
          </cell>
          <cell r="H2">
            <v>8.4995711725211212E-2</v>
          </cell>
        </row>
        <row r="3">
          <cell r="E3">
            <v>0.16558797683951867</v>
          </cell>
          <cell r="H3">
            <v>8.5391037624730715E-2</v>
          </cell>
        </row>
        <row r="4">
          <cell r="E4">
            <v>0.1652471278675868</v>
          </cell>
          <cell r="H4">
            <v>8.5364323870177006E-2</v>
          </cell>
        </row>
        <row r="5">
          <cell r="E5">
            <v>0.16527184149165819</v>
          </cell>
          <cell r="H5">
            <v>8.5056572072338354E-2</v>
          </cell>
        </row>
        <row r="6">
          <cell r="E6">
            <v>0.16595982045393023</v>
          </cell>
          <cell r="H6">
            <v>8.4766659528281094E-2</v>
          </cell>
        </row>
        <row r="7">
          <cell r="E7">
            <v>0.16512905657079813</v>
          </cell>
          <cell r="H7">
            <v>8.4394844250925846E-2</v>
          </cell>
        </row>
        <row r="8">
          <cell r="E8">
            <v>0.16633295038021775</v>
          </cell>
          <cell r="H8">
            <v>8.7387663499658916E-2</v>
          </cell>
        </row>
        <row r="9">
          <cell r="E9">
            <v>0.16354195135282865</v>
          </cell>
          <cell r="H9">
            <v>8.5231160199394002E-2</v>
          </cell>
        </row>
        <row r="10">
          <cell r="E10">
            <v>0.16539509536784741</v>
          </cell>
          <cell r="H10">
            <v>8.3552789083073981E-2</v>
          </cell>
        </row>
        <row r="11">
          <cell r="E11">
            <v>0.16938775510204082</v>
          </cell>
          <cell r="H11">
            <v>8.3427282976324693E-2</v>
          </cell>
        </row>
        <row r="12">
          <cell r="E12">
            <v>0.16095890410958905</v>
          </cell>
          <cell r="H12">
            <v>8.2089552238805971E-2</v>
          </cell>
        </row>
        <row r="13">
          <cell r="E13">
            <v>0.17241379310344829</v>
          </cell>
          <cell r="H13">
            <v>0.10179640718562874</v>
          </cell>
        </row>
        <row r="14">
          <cell r="E14">
            <v>0.14965986394557823</v>
          </cell>
          <cell r="H14">
            <v>7.5144508670520235E-2</v>
          </cell>
        </row>
        <row r="15">
          <cell r="E15">
            <v>0.17449664429530201</v>
          </cell>
          <cell r="H15">
            <v>7.6086956521739135E-2</v>
          </cell>
        </row>
        <row r="16">
          <cell r="E16">
            <v>0.1891891891891892</v>
          </cell>
          <cell r="H16">
            <v>8.296943231441048E-2</v>
          </cell>
        </row>
        <row r="17">
          <cell r="E17">
            <v>0.18566775244299674</v>
          </cell>
        </row>
        <row r="18">
          <cell r="E18">
            <v>0.18709677419354839</v>
          </cell>
        </row>
        <row r="19">
          <cell r="E19">
            <v>0.22324159021406728</v>
          </cell>
        </row>
        <row r="20">
          <cell r="E20">
            <v>0.17647058823529413</v>
          </cell>
        </row>
        <row r="21">
          <cell r="E21">
            <v>0.16184971098265896</v>
          </cell>
        </row>
        <row r="22">
          <cell r="E22">
            <v>0.1858974358974359</v>
          </cell>
        </row>
        <row r="23">
          <cell r="E23">
            <v>0.2</v>
          </cell>
          <cell r="H23">
            <v>8.0291970802919707E-2</v>
          </cell>
        </row>
        <row r="24">
          <cell r="E24">
            <v>0.19431279620853081</v>
          </cell>
          <cell r="H24">
            <v>8.0882352941176475E-2</v>
          </cell>
        </row>
        <row r="25">
          <cell r="E25">
            <v>0.16856150295160666</v>
          </cell>
          <cell r="H25">
            <v>7.3389563333928001E-2</v>
          </cell>
        </row>
        <row r="26">
          <cell r="E26">
            <v>0.1567277217010552</v>
          </cell>
          <cell r="H26">
            <v>7.3317011337416957E-2</v>
          </cell>
        </row>
        <row r="27">
          <cell r="E27">
            <v>0.15228671030000809</v>
          </cell>
          <cell r="H27">
            <v>7.3999428431605119E-2</v>
          </cell>
        </row>
        <row r="28">
          <cell r="E28">
            <v>0.16441138968901567</v>
          </cell>
          <cell r="H28">
            <v>7.1000016900741938E-2</v>
          </cell>
        </row>
        <row r="29">
          <cell r="E29">
            <v>0.14480124691074661</v>
          </cell>
          <cell r="H29">
            <v>7.1000387019795469E-2</v>
          </cell>
        </row>
        <row r="30">
          <cell r="E30">
            <v>0.14680578792870144</v>
          </cell>
          <cell r="H30">
            <v>7.7000283978646014E-2</v>
          </cell>
        </row>
        <row r="31">
          <cell r="E31">
            <v>0.13783599470992847</v>
          </cell>
          <cell r="H31">
            <v>7.2999443083759011E-2</v>
          </cell>
        </row>
        <row r="32">
          <cell r="E32">
            <v>0.13336257347114339</v>
          </cell>
          <cell r="H32">
            <v>7.8000115123104508E-2</v>
          </cell>
        </row>
        <row r="33">
          <cell r="E33">
            <v>0.12579941646282161</v>
          </cell>
          <cell r="H33">
            <v>8.400019931237232E-2</v>
          </cell>
        </row>
        <row r="34">
          <cell r="E34">
            <v>0.11399291497975708</v>
          </cell>
          <cell r="H34">
            <v>6.5004553734061929E-2</v>
          </cell>
        </row>
        <row r="35">
          <cell r="E35">
            <v>0.13800262812089356</v>
          </cell>
          <cell r="H35">
            <v>6.4995462794918329E-2</v>
          </cell>
        </row>
        <row r="36">
          <cell r="E36">
            <v>0.13699696308391959</v>
          </cell>
          <cell r="H36">
            <v>7.8005968378714013E-2</v>
          </cell>
        </row>
        <row r="37">
          <cell r="E37">
            <v>0.12100156036668618</v>
          </cell>
          <cell r="H37">
            <v>7.3998642226748138E-2</v>
          </cell>
        </row>
        <row r="38">
          <cell r="E38">
            <v>8.899611978907572E-2</v>
          </cell>
          <cell r="H38">
            <v>6.8997006161066229E-2</v>
          </cell>
        </row>
        <row r="39">
          <cell r="E39">
            <v>6.4004552783837612E-2</v>
          </cell>
          <cell r="H39">
            <v>6.4003234937323086E-2</v>
          </cell>
        </row>
        <row r="40">
          <cell r="E40">
            <v>4.6995648326605813E-2</v>
          </cell>
          <cell r="H40">
            <v>7.5003678290063269E-2</v>
          </cell>
        </row>
        <row r="41">
          <cell r="E41">
            <v>0.12199305681861736</v>
          </cell>
          <cell r="H41">
            <v>4.2203109647068145E-2</v>
          </cell>
        </row>
        <row r="42">
          <cell r="E42">
            <v>0.12182160925386726</v>
          </cell>
          <cell r="H42">
            <v>4.2064052730255028E-2</v>
          </cell>
        </row>
        <row r="43">
          <cell r="E43">
            <v>0.12169688114766736</v>
          </cell>
          <cell r="H43">
            <v>4.195634150105565E-2</v>
          </cell>
        </row>
        <row r="44">
          <cell r="E44">
            <v>0.12163530699827686</v>
          </cell>
          <cell r="H44">
            <v>4.202494295532485E-2</v>
          </cell>
        </row>
        <row r="45">
          <cell r="E45">
            <v>0.12199209320407128</v>
          </cell>
          <cell r="H45">
            <v>4.2151770118647847E-2</v>
          </cell>
        </row>
        <row r="46">
          <cell r="E46">
            <v>0.12281365870359527</v>
          </cell>
          <cell r="H46">
            <v>4.2806080899623941E-2</v>
          </cell>
        </row>
        <row r="47">
          <cell r="E47">
            <v>0.12096025733796176</v>
          </cell>
          <cell r="H47">
            <v>4.1355318531840116E-2</v>
          </cell>
        </row>
        <row r="48">
          <cell r="E48">
            <v>0.12106856134366138</v>
          </cell>
          <cell r="H48">
            <v>4.1405502369027729E-2</v>
          </cell>
        </row>
        <row r="49">
          <cell r="E49">
            <v>0.12132712039741586</v>
          </cell>
          <cell r="H49">
            <v>4.2365516429358319E-2</v>
          </cell>
        </row>
        <row r="50">
          <cell r="E50">
            <v>0.12375356114234526</v>
          </cell>
          <cell r="H50">
            <v>4.276344029450941E-2</v>
          </cell>
        </row>
        <row r="51">
          <cell r="E51">
            <v>0.126796931711389</v>
          </cell>
          <cell r="H51">
            <v>4.5809074124150792E-2</v>
          </cell>
        </row>
        <row r="52">
          <cell r="E52">
            <v>0.1111111111111111</v>
          </cell>
          <cell r="H52">
            <v>3.2258064516129024E-2</v>
          </cell>
        </row>
        <row r="53">
          <cell r="E53">
            <v>0.12162162162162164</v>
          </cell>
          <cell r="H53">
            <v>4.1666666666666671E-2</v>
          </cell>
        </row>
        <row r="54">
          <cell r="E54">
            <v>0.12258064516129032</v>
          </cell>
          <cell r="H54">
            <v>4.651162790697675E-2</v>
          </cell>
        </row>
        <row r="55">
          <cell r="E55">
            <v>0.13496932515337423</v>
          </cell>
          <cell r="H55">
            <v>4.4444444444444439E-2</v>
          </cell>
        </row>
        <row r="56">
          <cell r="E56">
            <v>0.14035087719298248</v>
          </cell>
        </row>
        <row r="57">
          <cell r="E57">
            <v>0.18750000000000003</v>
          </cell>
        </row>
        <row r="58">
          <cell r="E58">
            <v>0.189873417721519</v>
          </cell>
        </row>
        <row r="59">
          <cell r="E59">
            <v>0.19230769230769235</v>
          </cell>
        </row>
        <row r="60">
          <cell r="E60">
            <v>0.18604651162790697</v>
          </cell>
        </row>
        <row r="61">
          <cell r="E61">
            <v>0.1797752808988764</v>
          </cell>
        </row>
        <row r="62">
          <cell r="E62">
            <v>0.18704547854418674</v>
          </cell>
          <cell r="H62">
            <v>7.2562997770597368E-2</v>
          </cell>
        </row>
        <row r="63">
          <cell r="E63">
            <v>0.18696151680771195</v>
          </cell>
          <cell r="H63">
            <v>7.3003181778947365E-2</v>
          </cell>
        </row>
        <row r="64">
          <cell r="E64">
            <v>0.16677762982689748</v>
          </cell>
          <cell r="H64">
            <v>4.2274302576948156E-2</v>
          </cell>
        </row>
        <row r="65">
          <cell r="E65">
            <v>0.12635169588381129</v>
          </cell>
          <cell r="H65">
            <v>4.4381036842815552E-2</v>
          </cell>
        </row>
        <row r="66">
          <cell r="E66">
            <v>0.12071163738147926</v>
          </cell>
          <cell r="H66">
            <v>4.6345512420231806E-2</v>
          </cell>
        </row>
        <row r="67">
          <cell r="E67">
            <v>0.11035024530511213</v>
          </cell>
          <cell r="H67">
            <v>5.183857592004739E-2</v>
          </cell>
        </row>
        <row r="68">
          <cell r="E68">
            <v>9.726130181954605E-2</v>
          </cell>
          <cell r="H68">
            <v>5.0030278432736781E-2</v>
          </cell>
        </row>
        <row r="69">
          <cell r="E69">
            <v>9.6916975821926571E-2</v>
          </cell>
          <cell r="H69">
            <v>5.6020503601491613E-2</v>
          </cell>
        </row>
        <row r="70">
          <cell r="E70">
            <v>0.1008226540416524</v>
          </cell>
          <cell r="H70">
            <v>5.962926411661891E-2</v>
          </cell>
        </row>
        <row r="71">
          <cell r="E71">
            <v>0.1055014992962487</v>
          </cell>
          <cell r="H71">
            <v>6.3768182549348532E-2</v>
          </cell>
        </row>
        <row r="72">
          <cell r="E72">
            <v>0.11175278503402954</v>
          </cell>
          <cell r="H72">
            <v>6.2922591711392681E-2</v>
          </cell>
        </row>
        <row r="73">
          <cell r="E73">
            <v>0.11918221946875242</v>
          </cell>
          <cell r="H73">
            <v>6.7473499354674907E-2</v>
          </cell>
        </row>
        <row r="74">
          <cell r="E74">
            <v>0.10853257537758457</v>
          </cell>
          <cell r="H74">
            <v>6.2991007528326828E-2</v>
          </cell>
        </row>
        <row r="75">
          <cell r="E75">
            <v>9.6826382034819233E-2</v>
          </cell>
          <cell r="H75">
            <v>5.9538816593293638E-2</v>
          </cell>
        </row>
        <row r="76">
          <cell r="E76">
            <v>9.0855403162578535E-2</v>
          </cell>
          <cell r="H76">
            <v>5.830268876259611E-2</v>
          </cell>
        </row>
        <row r="77">
          <cell r="E77">
            <v>8.2802923729230413E-2</v>
          </cell>
          <cell r="H77">
            <v>5.6975706677214313E-2</v>
          </cell>
        </row>
        <row r="78">
          <cell r="E78">
            <v>8.1562304142214118E-2</v>
          </cell>
          <cell r="H78">
            <v>5.7623453507745753E-2</v>
          </cell>
        </row>
        <row r="79">
          <cell r="E79">
            <v>7.8442459195597267E-2</v>
          </cell>
          <cell r="H79">
            <v>6.0215446412269488E-2</v>
          </cell>
        </row>
        <row r="80">
          <cell r="E80">
            <v>8.9794029159916688E-2</v>
          </cell>
        </row>
        <row r="81">
          <cell r="E81">
            <v>0.10220673635307784</v>
          </cell>
        </row>
        <row r="82">
          <cell r="E82">
            <v>6.3829787234042548E-2</v>
          </cell>
        </row>
        <row r="83">
          <cell r="E83">
            <v>6.1855670103092786E-2</v>
          </cell>
        </row>
        <row r="84">
          <cell r="E84">
            <v>6.5656565656565663E-2</v>
          </cell>
        </row>
        <row r="86">
          <cell r="E86">
            <v>0.16568047337278108</v>
          </cell>
        </row>
        <row r="87">
          <cell r="E87">
            <v>0.14948453608247422</v>
          </cell>
        </row>
        <row r="88">
          <cell r="E88">
            <v>0.15450643776824036</v>
          </cell>
        </row>
        <row r="89">
          <cell r="E89">
            <v>0.19069767441860466</v>
          </cell>
        </row>
        <row r="90">
          <cell r="E90">
            <v>0.20318725099601595</v>
          </cell>
        </row>
        <row r="91">
          <cell r="E91">
            <v>0.18297872340425531</v>
          </cell>
        </row>
        <row r="92">
          <cell r="E92">
            <v>0.19732441471571907</v>
          </cell>
        </row>
        <row r="93">
          <cell r="E93">
            <v>0.17427385892116182</v>
          </cell>
        </row>
        <row r="94">
          <cell r="E94">
            <v>0.20081967213114754</v>
          </cell>
        </row>
        <row r="95">
          <cell r="E95">
            <v>0.19218241042345277</v>
          </cell>
        </row>
        <row r="96">
          <cell r="E96">
            <v>0.19504643962848298</v>
          </cell>
        </row>
        <row r="97">
          <cell r="E97">
            <v>0.19236209335219234</v>
          </cell>
        </row>
        <row r="98">
          <cell r="E98">
            <v>0.19130061525253969</v>
          </cell>
        </row>
        <row r="99">
          <cell r="E99">
            <v>0.19415745356317357</v>
          </cell>
        </row>
        <row r="119">
          <cell r="E119">
            <v>0.14437488142667426</v>
          </cell>
          <cell r="H119">
            <v>9.3208505149916965E-2</v>
          </cell>
        </row>
        <row r="120">
          <cell r="E120">
            <v>0.14259819421722156</v>
          </cell>
          <cell r="H120">
            <v>9.3213875374683799E-2</v>
          </cell>
        </row>
        <row r="121">
          <cell r="E121">
            <v>0.14371026252694979</v>
          </cell>
          <cell r="H121">
            <v>9.3212079855203384E-2</v>
          </cell>
        </row>
        <row r="122">
          <cell r="E122">
            <v>0.14511556523493191</v>
          </cell>
          <cell r="H122">
            <v>9.3189569431661734E-2</v>
          </cell>
        </row>
        <row r="123">
          <cell r="E123">
            <v>0.1473566302993109</v>
          </cell>
          <cell r="H123">
            <v>9.3200540706504187E-2</v>
          </cell>
        </row>
        <row r="124">
          <cell r="E124">
            <v>0.14675875141095324</v>
          </cell>
          <cell r="H124">
            <v>9.3226470211081644E-2</v>
          </cell>
        </row>
        <row r="125">
          <cell r="E125">
            <v>0.14754642961762532</v>
          </cell>
          <cell r="H125">
            <v>9.3240729182583346E-2</v>
          </cell>
        </row>
        <row r="126">
          <cell r="E126">
            <v>0.14654332981049095</v>
          </cell>
          <cell r="H126">
            <v>9.3203105989866211E-2</v>
          </cell>
        </row>
        <row r="127">
          <cell r="E127">
            <v>0.14877360203237422</v>
          </cell>
          <cell r="H127">
            <v>9.3077164467470747E-2</v>
          </cell>
        </row>
        <row r="128">
          <cell r="E128">
            <v>0.14683880114720205</v>
          </cell>
          <cell r="H128">
            <v>9.3255495430738244E-2</v>
          </cell>
        </row>
        <row r="129">
          <cell r="E129">
            <v>0.14756614877488111</v>
          </cell>
          <cell r="H129">
            <v>9.3356313943807001E-2</v>
          </cell>
        </row>
        <row r="130">
          <cell r="E130">
            <v>0.14800454961898452</v>
          </cell>
          <cell r="H130">
            <v>9.3311947360440281E-2</v>
          </cell>
        </row>
        <row r="131">
          <cell r="E131">
            <v>0.14722141097388527</v>
          </cell>
          <cell r="H131">
            <v>9.3015551807725028E-2</v>
          </cell>
        </row>
        <row r="132">
          <cell r="E132">
            <v>0.14686398221689254</v>
          </cell>
          <cell r="H132">
            <v>9.2451071639164273E-2</v>
          </cell>
        </row>
        <row r="133">
          <cell r="E133">
            <v>0.14896092360535551</v>
          </cell>
          <cell r="H133">
            <v>9.4162813608673221E-2</v>
          </cell>
        </row>
        <row r="134">
          <cell r="E134">
            <v>0.14828817268868166</v>
          </cell>
        </row>
        <row r="135">
          <cell r="E135">
            <v>0.14670927673252396</v>
          </cell>
        </row>
        <row r="136">
          <cell r="E136">
            <v>0.14576521568374129</v>
          </cell>
        </row>
        <row r="137">
          <cell r="E137">
            <v>0.14408971816403321</v>
          </cell>
        </row>
        <row r="138">
          <cell r="E138">
            <v>0.1554234160344474</v>
          </cell>
        </row>
        <row r="139">
          <cell r="E139">
            <v>0.13970856102003643</v>
          </cell>
        </row>
        <row r="140">
          <cell r="E140">
            <v>0.13197254970966038</v>
          </cell>
          <cell r="H140">
            <v>8.9556679559654864E-2</v>
          </cell>
        </row>
        <row r="141">
          <cell r="E141">
            <v>0.13500447627573858</v>
          </cell>
          <cell r="H141">
            <v>8.3887306109528326E-2</v>
          </cell>
        </row>
        <row r="142">
          <cell r="E142">
            <v>0.13195876288659794</v>
          </cell>
          <cell r="H142">
            <v>8.0820265379975872E-2</v>
          </cell>
        </row>
        <row r="143">
          <cell r="E143">
            <v>0.11429410900543559</v>
          </cell>
          <cell r="H143">
            <v>7.1380013596193059E-2</v>
          </cell>
        </row>
        <row r="144">
          <cell r="E144">
            <v>0.12674692126746923</v>
          </cell>
          <cell r="H144">
            <v>7.5974981604120681E-2</v>
          </cell>
        </row>
        <row r="145">
          <cell r="E145">
            <v>0.12228446509085941</v>
          </cell>
          <cell r="H145">
            <v>6.3624795491728781E-2</v>
          </cell>
        </row>
        <row r="146">
          <cell r="E146">
            <v>0.12277602523659306</v>
          </cell>
          <cell r="H146">
            <v>6.2591687041564786E-2</v>
          </cell>
        </row>
        <row r="147">
          <cell r="E147">
            <v>0.12974250528672721</v>
          </cell>
          <cell r="H147">
            <v>6.4224786753637728E-2</v>
          </cell>
        </row>
        <row r="148">
          <cell r="E148">
            <v>0.12390548158810123</v>
          </cell>
          <cell r="H148">
            <v>6.7183863460046553E-2</v>
          </cell>
        </row>
        <row r="149">
          <cell r="E149">
            <v>0.12159904534606206</v>
          </cell>
          <cell r="H149">
            <v>6.6065147576081965E-2</v>
          </cell>
        </row>
        <row r="150">
          <cell r="E150">
            <v>0.13567237456592024</v>
          </cell>
          <cell r="H150">
            <v>6.6210385359321527E-2</v>
          </cell>
        </row>
        <row r="151">
          <cell r="E151">
            <v>0.13173166202414113</v>
          </cell>
          <cell r="H151">
            <v>7.1135831381733017E-2</v>
          </cell>
        </row>
        <row r="152">
          <cell r="E152">
            <v>0.13690809358558156</v>
          </cell>
          <cell r="H152">
            <v>6.7947646895015312E-2</v>
          </cell>
        </row>
        <row r="153">
          <cell r="E153">
            <v>0.11908783783783784</v>
          </cell>
          <cell r="H153">
            <v>6.8313587093521547E-2</v>
          </cell>
        </row>
        <row r="154">
          <cell r="E154">
            <v>0.12241903364427209</v>
          </cell>
          <cell r="H154">
            <v>7.8095238095238093E-2</v>
          </cell>
        </row>
        <row r="155">
          <cell r="E155">
            <v>0.11100991702084598</v>
          </cell>
          <cell r="H155">
            <v>7.735266159695818E-2</v>
          </cell>
        </row>
        <row r="156">
          <cell r="E156">
            <v>0.10801325794501852</v>
          </cell>
          <cell r="H156">
            <v>6.9730941704035876E-2</v>
          </cell>
        </row>
        <row r="157">
          <cell r="E157">
            <v>0.10919317300232738</v>
          </cell>
          <cell r="H157">
            <v>7.0344521989586795E-2</v>
          </cell>
        </row>
        <row r="158">
          <cell r="H158">
            <v>8.3021493537449947E-2</v>
          </cell>
        </row>
        <row r="159">
          <cell r="H159">
            <v>8.0441252842067712E-2</v>
          </cell>
        </row>
        <row r="160">
          <cell r="H160">
            <v>7.7675019588896957E-2</v>
          </cell>
        </row>
        <row r="161">
          <cell r="H161">
            <v>7.7121577607177361E-2</v>
          </cell>
        </row>
        <row r="162">
          <cell r="H162">
            <v>7.4712719759634144E-2</v>
          </cell>
        </row>
        <row r="163">
          <cell r="H163">
            <v>7.2334840667213796E-2</v>
          </cell>
        </row>
        <row r="164">
          <cell r="H164">
            <v>7.0917983680027746E-2</v>
          </cell>
        </row>
        <row r="165">
          <cell r="H165">
            <v>6.9143844826239018E-2</v>
          </cell>
        </row>
        <row r="166">
          <cell r="H166">
            <v>6.7738750581212301E-2</v>
          </cell>
        </row>
        <row r="167">
          <cell r="H167">
            <v>6.6638629511493422E-2</v>
          </cell>
        </row>
        <row r="168">
          <cell r="H168">
            <v>6.6590440827367578E-2</v>
          </cell>
        </row>
        <row r="169">
          <cell r="H169">
            <v>6.7160088451047525E-2</v>
          </cell>
        </row>
        <row r="170">
          <cell r="H170">
            <v>6.1838647271249485E-2</v>
          </cell>
        </row>
        <row r="171">
          <cell r="H171">
            <v>6.1369041780465601E-2</v>
          </cell>
        </row>
        <row r="172">
          <cell r="H172">
            <v>6.1745883046281758E-2</v>
          </cell>
        </row>
        <row r="173">
          <cell r="H173">
            <v>6.5694260463828855E-2</v>
          </cell>
        </row>
        <row r="174">
          <cell r="H174">
            <v>6.9682035729517131E-2</v>
          </cell>
        </row>
        <row r="175">
          <cell r="H175">
            <v>5.406037912473672E-2</v>
          </cell>
        </row>
        <row r="176">
          <cell r="H176">
            <v>5.8939096267190572E-2</v>
          </cell>
        </row>
        <row r="177">
          <cell r="H177">
            <v>6.3492997528539485E-2</v>
          </cell>
        </row>
        <row r="178">
          <cell r="H178">
            <v>7.3524992487228283E-2</v>
          </cell>
        </row>
        <row r="179">
          <cell r="H179">
            <v>7.1578255331388424E-2</v>
          </cell>
        </row>
        <row r="180">
          <cell r="H180">
            <v>6.9088024282560709E-2</v>
          </cell>
        </row>
        <row r="181">
          <cell r="H181">
            <v>7.960710043976503E-2</v>
          </cell>
        </row>
        <row r="182">
          <cell r="H182">
            <v>7.8289058465775427E-2</v>
          </cell>
        </row>
        <row r="183">
          <cell r="H183">
            <v>7.858369665741842E-2</v>
          </cell>
        </row>
        <row r="184">
          <cell r="H184">
            <v>8.1123872232414365E-2</v>
          </cell>
        </row>
        <row r="185">
          <cell r="H185">
            <v>8.6699507389162558E-2</v>
          </cell>
        </row>
        <row r="186">
          <cell r="H186">
            <v>0.10258961783590399</v>
          </cell>
        </row>
        <row r="187">
          <cell r="H187">
            <v>0.11114169074813082</v>
          </cell>
        </row>
        <row r="188">
          <cell r="H188">
            <v>0.1190217013687843</v>
          </cell>
        </row>
        <row r="189">
          <cell r="H189">
            <v>0.11899925924155894</v>
          </cell>
        </row>
        <row r="190">
          <cell r="H190">
            <v>0.10790550287322345</v>
          </cell>
        </row>
        <row r="191">
          <cell r="H191">
            <v>0.11194527078387027</v>
          </cell>
        </row>
        <row r="192">
          <cell r="H192">
            <v>0.11379445666701321</v>
          </cell>
        </row>
        <row r="193">
          <cell r="H193">
            <v>0.1143383949081776</v>
          </cell>
        </row>
        <row r="194">
          <cell r="H194">
            <v>0.113384556870092</v>
          </cell>
        </row>
        <row r="195">
          <cell r="H195">
            <v>0.1122790658887412</v>
          </cell>
        </row>
        <row r="196">
          <cell r="H196">
            <v>0.11314828872550936</v>
          </cell>
        </row>
        <row r="197">
          <cell r="E197">
            <v>0.21510579081362188</v>
          </cell>
          <cell r="H197">
            <v>6.0810580076792214E-2</v>
          </cell>
        </row>
        <row r="198">
          <cell r="E198">
            <v>0.21510867168818568</v>
          </cell>
          <cell r="H198">
            <v>7.3771295271513965E-2</v>
          </cell>
        </row>
        <row r="199">
          <cell r="E199">
            <v>0.21513050443224077</v>
          </cell>
          <cell r="H199">
            <v>6.4582493691465001E-2</v>
          </cell>
        </row>
        <row r="200">
          <cell r="E200">
            <v>0.21509530286511774</v>
          </cell>
          <cell r="H200">
            <v>7.6036954357273701E-2</v>
          </cell>
        </row>
        <row r="201">
          <cell r="E201">
            <v>0.21509841529230506</v>
          </cell>
          <cell r="H201">
            <v>7.604557189824164E-2</v>
          </cell>
        </row>
        <row r="202">
          <cell r="H202">
            <v>7.6051689118115606E-2</v>
          </cell>
        </row>
        <row r="203">
          <cell r="E203">
            <v>0.2151230761665584</v>
          </cell>
          <cell r="H203">
            <v>7.6031167403124308E-2</v>
          </cell>
        </row>
        <row r="204">
          <cell r="E204">
            <v>0.21523954117897187</v>
          </cell>
          <cell r="H204">
            <v>7.596869364888488E-2</v>
          </cell>
        </row>
        <row r="205">
          <cell r="E205">
            <v>0.21491932185467436</v>
          </cell>
          <cell r="H205">
            <v>7.6087792310271393E-2</v>
          </cell>
        </row>
        <row r="206">
          <cell r="E206">
            <v>0.21511400735591799</v>
          </cell>
          <cell r="H206">
            <v>7.6088759163994241E-2</v>
          </cell>
        </row>
        <row r="207">
          <cell r="E207">
            <v>0.21508423027970905</v>
          </cell>
          <cell r="H207">
            <v>7.6082339676336527E-2</v>
          </cell>
        </row>
        <row r="208">
          <cell r="E208">
            <v>0.21525794561571451</v>
          </cell>
          <cell r="H208">
            <v>7.5928786192334549E-2</v>
          </cell>
        </row>
        <row r="209">
          <cell r="E209">
            <v>0.21581780469387327</v>
          </cell>
          <cell r="H209">
            <v>7.5660202723518477E-2</v>
          </cell>
        </row>
        <row r="210">
          <cell r="E210">
            <v>0.21331033794177201</v>
          </cell>
          <cell r="H210">
            <v>7.6690416458463931E-2</v>
          </cell>
        </row>
        <row r="211">
          <cell r="E211">
            <v>0.21609953426061737</v>
          </cell>
          <cell r="H211">
            <v>7.6093653926708901E-2</v>
          </cell>
        </row>
        <row r="212">
          <cell r="E212">
            <v>0.21493566704479433</v>
          </cell>
          <cell r="H212">
            <v>7.6050207240895548E-2</v>
          </cell>
        </row>
        <row r="213">
          <cell r="E213">
            <v>0.21611196123437895</v>
          </cell>
          <cell r="H213">
            <v>7.5178929287145715E-2</v>
          </cell>
        </row>
        <row r="214">
          <cell r="E214">
            <v>0.21852750176042565</v>
          </cell>
          <cell r="H214">
            <v>7.4398304027933654E-2</v>
          </cell>
        </row>
        <row r="215">
          <cell r="E215">
            <v>0.19991410779471763</v>
          </cell>
          <cell r="H215">
            <v>8.2627118644067798E-2</v>
          </cell>
        </row>
        <row r="216">
          <cell r="E216">
            <v>0.23076923076923078</v>
          </cell>
          <cell r="H216">
            <v>7.3064340239912762E-2</v>
          </cell>
        </row>
        <row r="217">
          <cell r="H217">
            <v>7.5844486934353098E-2</v>
          </cell>
        </row>
        <row r="218">
          <cell r="H218">
            <v>7.1387115496227505E-2</v>
          </cell>
        </row>
        <row r="219">
          <cell r="H219">
            <v>7.1303271076256322E-2</v>
          </cell>
        </row>
        <row r="220">
          <cell r="H220">
            <v>7.0631970260223054E-2</v>
          </cell>
        </row>
        <row r="221">
          <cell r="H221">
            <v>6.8825910931174086E-2</v>
          </cell>
        </row>
        <row r="222">
          <cell r="H222">
            <v>5.7937427578215531E-2</v>
          </cell>
        </row>
        <row r="223">
          <cell r="H223">
            <v>6.0789125920332261E-2</v>
          </cell>
        </row>
        <row r="224">
          <cell r="H224">
            <v>4.9429657794676805E-2</v>
          </cell>
        </row>
        <row r="225">
          <cell r="H225">
            <v>4.596100278551532E-2</v>
          </cell>
        </row>
        <row r="226">
          <cell r="H226">
            <v>4.4577994980847975E-2</v>
          </cell>
        </row>
        <row r="227">
          <cell r="H227">
            <v>5.0768843747051977E-2</v>
          </cell>
        </row>
        <row r="228">
          <cell r="H228">
            <v>4.9643454849741697E-2</v>
          </cell>
        </row>
        <row r="229">
          <cell r="H229">
            <v>4.7921350739903695E-2</v>
          </cell>
        </row>
        <row r="230">
          <cell r="H230">
            <v>4.7634433663669297E-2</v>
          </cell>
        </row>
        <row r="231">
          <cell r="H231">
            <v>4.7984759705326688E-2</v>
          </cell>
        </row>
        <row r="232">
          <cell r="H232">
            <v>4.8752722833545557E-2</v>
          </cell>
        </row>
        <row r="233">
          <cell r="H233">
            <v>4.8374941061371808E-2</v>
          </cell>
        </row>
        <row r="234">
          <cell r="H234">
            <v>4.8129795968932625E-2</v>
          </cell>
        </row>
        <row r="235">
          <cell r="H235">
            <v>4.8171702465874773E-2</v>
          </cell>
        </row>
        <row r="236">
          <cell r="E236">
            <v>8.3095090312915468E-2</v>
          </cell>
          <cell r="H236">
            <v>4.9486990875362895E-2</v>
          </cell>
        </row>
        <row r="237">
          <cell r="E237">
            <v>8.3094453033271093E-2</v>
          </cell>
          <cell r="H237">
            <v>4.9486927207592998E-2</v>
          </cell>
        </row>
        <row r="238">
          <cell r="E238">
            <v>8.3094520753218548E-2</v>
          </cell>
          <cell r="H238">
            <v>4.9485792830346632E-2</v>
          </cell>
        </row>
        <row r="239">
          <cell r="E239">
            <v>8.3095564695750593E-2</v>
          </cell>
          <cell r="H239">
            <v>4.9484634920089525E-2</v>
          </cell>
        </row>
        <row r="240">
          <cell r="E240">
            <v>8.3096179380208246E-2</v>
          </cell>
          <cell r="H240">
            <v>4.9485247839524724E-2</v>
          </cell>
        </row>
        <row r="241">
          <cell r="E241">
            <v>8.309473381903508E-2</v>
          </cell>
          <cell r="H241">
            <v>4.9492348975761803E-2</v>
          </cell>
        </row>
        <row r="242">
          <cell r="E242">
            <v>8.3091266831376173E-2</v>
          </cell>
          <cell r="H242">
            <v>4.9486608950284117E-2</v>
          </cell>
        </row>
        <row r="243">
          <cell r="E243">
            <v>8.3094859397232268E-2</v>
          </cell>
          <cell r="H243">
            <v>4.9480118380508392E-2</v>
          </cell>
        </row>
        <row r="244">
          <cell r="E244">
            <v>8.3100785728219884E-2</v>
          </cell>
          <cell r="H244">
            <v>4.9478840227866569E-2</v>
          </cell>
        </row>
        <row r="245">
          <cell r="E245">
            <v>8.3099252730308742E-2</v>
          </cell>
          <cell r="H245">
            <v>4.9488312301498534E-2</v>
          </cell>
        </row>
        <row r="246">
          <cell r="E246">
            <v>8.3087512702277558E-2</v>
          </cell>
          <cell r="H246">
            <v>4.9527744932338115E-2</v>
          </cell>
        </row>
        <row r="247">
          <cell r="E247">
            <v>8.3073927417451343E-2</v>
          </cell>
          <cell r="H247">
            <v>4.9457893795840584E-2</v>
          </cell>
        </row>
        <row r="248">
          <cell r="E248">
            <v>8.3112841872522547E-2</v>
          </cell>
          <cell r="H248">
            <v>4.9447535499036376E-2</v>
          </cell>
        </row>
        <row r="249">
          <cell r="E249">
            <v>8.3130442979427899E-2</v>
          </cell>
          <cell r="H249">
            <v>4.947242981569689E-2</v>
          </cell>
        </row>
        <row r="250">
          <cell r="E250">
            <v>8.3091598496591645E-2</v>
          </cell>
          <cell r="H250">
            <v>4.953545089421444E-2</v>
          </cell>
        </row>
        <row r="251">
          <cell r="E251">
            <v>8.3029130186845934E-2</v>
          </cell>
        </row>
        <row r="252">
          <cell r="E252">
            <v>8.3005578950933731E-2</v>
          </cell>
        </row>
        <row r="253">
          <cell r="E253">
            <v>8.3308444098165874E-2</v>
          </cell>
        </row>
        <row r="254">
          <cell r="E254">
            <v>8.3218423406036135E-2</v>
          </cell>
        </row>
        <row r="255">
          <cell r="E255">
            <v>8.2899822460058628E-2</v>
          </cell>
        </row>
        <row r="256">
          <cell r="E256">
            <v>8.2724581451506976E-2</v>
          </cell>
        </row>
        <row r="257">
          <cell r="E257">
            <v>8.2879779538408541E-2</v>
          </cell>
          <cell r="H257">
            <v>4.5230966638152265E-2</v>
          </cell>
        </row>
        <row r="258">
          <cell r="E258">
            <v>8.482381641944868E-2</v>
          </cell>
          <cell r="H258">
            <v>5.0911203522504896E-2</v>
          </cell>
        </row>
        <row r="259">
          <cell r="E259">
            <v>8.2780659151143174E-2</v>
          </cell>
          <cell r="H259">
            <v>5.0499960215367477E-2</v>
          </cell>
        </row>
        <row r="260">
          <cell r="E260">
            <v>8.1418087006904546E-2</v>
          </cell>
          <cell r="H260">
            <v>5.0797113220244584E-2</v>
          </cell>
        </row>
        <row r="261">
          <cell r="E261">
            <v>8.191993973705583E-2</v>
          </cell>
          <cell r="H261">
            <v>5.344056034762306E-2</v>
          </cell>
        </row>
        <row r="262">
          <cell r="E262">
            <v>8.285583314233326E-2</v>
          </cell>
          <cell r="H262">
            <v>5.2614953307930742E-2</v>
          </cell>
        </row>
        <row r="263">
          <cell r="E263">
            <v>8.241453160942333E-2</v>
          </cell>
          <cell r="H263">
            <v>5.4550731999346916E-2</v>
          </cell>
        </row>
        <row r="264">
          <cell r="E264">
            <v>8.1044973841974094E-2</v>
          </cell>
          <cell r="H264">
            <v>5.737704918032787E-2</v>
          </cell>
        </row>
        <row r="265">
          <cell r="E265">
            <v>8.4816450332307419E-2</v>
          </cell>
          <cell r="H265">
            <v>6.5668281367264783E-2</v>
          </cell>
        </row>
        <row r="266">
          <cell r="E266">
            <v>8.641800165873674E-2</v>
          </cell>
          <cell r="H266">
            <v>6.5058178765984756E-2</v>
          </cell>
        </row>
        <row r="267">
          <cell r="E267">
            <v>8.5109822602547805E-2</v>
          </cell>
          <cell r="H267">
            <v>6.5537204992373671E-2</v>
          </cell>
        </row>
        <row r="268">
          <cell r="E268">
            <v>8.7401433880425747E-2</v>
          </cell>
          <cell r="H268">
            <v>5.1997942585270199E-2</v>
          </cell>
        </row>
        <row r="269">
          <cell r="E269">
            <v>8.4776420048713816E-2</v>
          </cell>
          <cell r="H269">
            <v>5.4922133525712402E-2</v>
          </cell>
        </row>
        <row r="270">
          <cell r="E270">
            <v>8.1155018254598851E-2</v>
          </cell>
          <cell r="H270">
            <v>6.6488532620797153E-2</v>
          </cell>
        </row>
        <row r="271">
          <cell r="E271">
            <v>7.8751552248437967E-2</v>
          </cell>
          <cell r="H271">
            <v>6.6461626493097781E-2</v>
          </cell>
        </row>
        <row r="272">
          <cell r="E272">
            <v>7.5921105136146846E-2</v>
          </cell>
          <cell r="H272">
            <v>6.8324137472578608E-2</v>
          </cell>
        </row>
        <row r="273">
          <cell r="E273">
            <v>6.9397856935176194E-2</v>
          </cell>
          <cell r="H273">
            <v>6.1526549331427378E-2</v>
          </cell>
        </row>
        <row r="274">
          <cell r="E274">
            <v>5.0197153164238374E-2</v>
          </cell>
          <cell r="H274">
            <v>4.1493613353185486E-2</v>
          </cell>
        </row>
        <row r="275">
          <cell r="E275">
            <v>0.15741095365760246</v>
          </cell>
          <cell r="H275">
            <v>0.12444444444444444</v>
          </cell>
        </row>
        <row r="276">
          <cell r="E276">
            <v>0.13941480206540446</v>
          </cell>
          <cell r="H276">
            <v>0.11010558069381599</v>
          </cell>
        </row>
        <row r="277">
          <cell r="E277">
            <v>0.15852334419109662</v>
          </cell>
          <cell r="H277">
            <v>0.11446196024674435</v>
          </cell>
        </row>
        <row r="278">
          <cell r="E278">
            <v>0.15069686411149827</v>
          </cell>
          <cell r="H278">
            <v>0.12748238308776424</v>
          </cell>
        </row>
        <row r="279">
          <cell r="E279">
            <v>0.15936326238597745</v>
          </cell>
          <cell r="H279">
            <v>0.10892756878158338</v>
          </cell>
        </row>
        <row r="280">
          <cell r="E280">
            <v>0.15269354263289334</v>
          </cell>
          <cell r="H280">
            <v>0.10036213140196586</v>
          </cell>
        </row>
        <row r="281">
          <cell r="E281">
            <v>0.14993192648059905</v>
          </cell>
          <cell r="H281">
            <v>0.12323759791122715</v>
          </cell>
        </row>
        <row r="282">
          <cell r="E282">
            <v>0.13649222065063649</v>
          </cell>
          <cell r="H282">
            <v>0.10640920295809367</v>
          </cell>
        </row>
        <row r="283">
          <cell r="E283">
            <v>0.11705999765175532</v>
          </cell>
          <cell r="H283">
            <v>9.6799999999999997E-2</v>
          </cell>
        </row>
        <row r="284">
          <cell r="E284">
            <v>0.11792564527587024</v>
          </cell>
          <cell r="H284">
            <v>0.10186286167261197</v>
          </cell>
        </row>
        <row r="285">
          <cell r="E285">
            <v>9.8662531498352399E-2</v>
          </cell>
          <cell r="H285">
            <v>0.10521172638436482</v>
          </cell>
        </row>
        <row r="286">
          <cell r="E286">
            <v>0.11128134827836465</v>
          </cell>
          <cell r="H286">
            <v>8.1520439875687301E-2</v>
          </cell>
        </row>
        <row r="287">
          <cell r="E287">
            <v>0.11513287595615487</v>
          </cell>
          <cell r="H287">
            <v>8.0933988764044951E-2</v>
          </cell>
        </row>
        <row r="288">
          <cell r="E288">
            <v>0.12327571154181945</v>
          </cell>
          <cell r="H288">
            <v>9.3897600604572071E-2</v>
          </cell>
        </row>
        <row r="289">
          <cell r="E289">
            <v>0.11620366313206555</v>
          </cell>
          <cell r="H289">
            <v>9.5901639344262296E-2</v>
          </cell>
        </row>
        <row r="290">
          <cell r="E290">
            <v>0.11370675161490133</v>
          </cell>
        </row>
        <row r="291">
          <cell r="E291">
            <v>0.11335578002244669</v>
          </cell>
        </row>
        <row r="292">
          <cell r="E292">
            <v>0.10261427676894176</v>
          </cell>
        </row>
        <row r="293">
          <cell r="E293">
            <v>0.10638453653536389</v>
          </cell>
        </row>
        <row r="294">
          <cell r="E294">
            <v>0.11048179477749172</v>
          </cell>
        </row>
        <row r="295">
          <cell r="E295">
            <v>0.11278711004456633</v>
          </cell>
        </row>
        <row r="296">
          <cell r="E296">
            <v>0.10661146331996377</v>
          </cell>
          <cell r="H296">
            <v>6.546489563567362E-2</v>
          </cell>
        </row>
        <row r="297">
          <cell r="E297">
            <v>0.10907256793392599</v>
          </cell>
          <cell r="H297">
            <v>6.6706443914081148E-2</v>
          </cell>
        </row>
        <row r="298">
          <cell r="E298">
            <v>0.10946301164100639</v>
          </cell>
          <cell r="H298">
            <v>6.6756272401433697E-2</v>
          </cell>
        </row>
        <row r="299">
          <cell r="E299">
            <v>0.10024670557795294</v>
          </cell>
          <cell r="H299">
            <v>6.3639140617045106E-2</v>
          </cell>
        </row>
        <row r="300">
          <cell r="E300">
            <v>7.0304006442520633E-2</v>
          </cell>
          <cell r="H300">
            <v>6.2308575803981622E-2</v>
          </cell>
        </row>
        <row r="301">
          <cell r="E301">
            <v>6.9191466125823942E-2</v>
          </cell>
          <cell r="H301">
            <v>5.7225994180407372E-2</v>
          </cell>
        </row>
        <row r="302">
          <cell r="E302">
            <v>7.2919841511734224E-2</v>
          </cell>
          <cell r="H302">
            <v>5.8828788556101921E-2</v>
          </cell>
        </row>
        <row r="303">
          <cell r="E303">
            <v>7.1705860395670021E-2</v>
          </cell>
          <cell r="H303">
            <v>6.0285201946887544E-2</v>
          </cell>
        </row>
        <row r="304">
          <cell r="E304">
            <v>7.4690988484699086E-2</v>
          </cell>
          <cell r="H304">
            <v>5.5870028670146288E-2</v>
          </cell>
        </row>
        <row r="305">
          <cell r="E305">
            <v>7.479930191972077E-2</v>
          </cell>
          <cell r="H305">
            <v>6.2337098175499567E-2</v>
          </cell>
        </row>
        <row r="306">
          <cell r="E306">
            <v>7.2936994703094504E-2</v>
          </cell>
          <cell r="H306">
            <v>6.1856422989848829E-2</v>
          </cell>
        </row>
        <row r="307">
          <cell r="E307">
            <v>7.3868037462150551E-2</v>
          </cell>
          <cell r="H307">
            <v>6.0981586501435273E-2</v>
          </cell>
        </row>
        <row r="308">
          <cell r="E308">
            <v>7.1571192508950707E-2</v>
          </cell>
          <cell r="H308">
            <v>6.9892098851374873E-2</v>
          </cell>
        </row>
        <row r="309">
          <cell r="E309">
            <v>7.2277912201866579E-2</v>
          </cell>
          <cell r="H309">
            <v>6.798525450163051E-2</v>
          </cell>
        </row>
        <row r="310">
          <cell r="E310">
            <v>7.2023399862353746E-2</v>
          </cell>
          <cell r="H310">
            <v>6.7617195938647651E-2</v>
          </cell>
        </row>
        <row r="311">
          <cell r="E311">
            <v>6.91093839372834E-2</v>
          </cell>
          <cell r="H311">
            <v>6.247502331157586E-2</v>
          </cell>
        </row>
        <row r="312">
          <cell r="E312">
            <v>7.0527806130848511E-2</v>
          </cell>
          <cell r="H312">
            <v>5.9709926539838011E-2</v>
          </cell>
        </row>
        <row r="313">
          <cell r="E313">
            <v>6.7757826156046405E-2</v>
          </cell>
          <cell r="H313">
            <v>6.2212539336722342E-2</v>
          </cell>
        </row>
        <row r="314">
          <cell r="E314">
            <v>0.14893617021276595</v>
          </cell>
          <cell r="H314">
            <v>6.25E-2</v>
          </cell>
        </row>
        <row r="315">
          <cell r="E315">
            <v>0.13513513513513514</v>
          </cell>
          <cell r="H315">
            <v>5.0632911392405063E-2</v>
          </cell>
        </row>
        <row r="316">
          <cell r="E316">
            <v>0.1</v>
          </cell>
          <cell r="H316">
            <v>6.25E-2</v>
          </cell>
        </row>
        <row r="317">
          <cell r="E317">
            <v>0.10761154855643044</v>
          </cell>
          <cell r="H317">
            <v>5.8823529411764705E-2</v>
          </cell>
        </row>
        <row r="318">
          <cell r="E318">
            <v>0.10755148741418764</v>
          </cell>
          <cell r="H318">
            <v>7.407407407407407E-2</v>
          </cell>
        </row>
        <row r="319">
          <cell r="E319">
            <v>0.125</v>
          </cell>
          <cell r="H319">
            <v>5.6603773584905662E-2</v>
          </cell>
        </row>
        <row r="320">
          <cell r="E320">
            <v>0.14473684210526316</v>
          </cell>
          <cell r="H320">
            <v>6.0402684563758392E-2</v>
          </cell>
        </row>
        <row r="321">
          <cell r="E321">
            <v>0.1411042944785276</v>
          </cell>
          <cell r="H321">
            <v>4.8525214081826834E-2</v>
          </cell>
        </row>
        <row r="322">
          <cell r="E322">
            <v>0.12865497076023391</v>
          </cell>
          <cell r="H322">
            <v>4.1297935103244837E-2</v>
          </cell>
        </row>
        <row r="323">
          <cell r="E323">
            <v>0.14201183431952663</v>
          </cell>
          <cell r="H323">
            <v>5.5944055944055944E-2</v>
          </cell>
        </row>
        <row r="324">
          <cell r="E324">
            <v>0.14921465968586387</v>
          </cell>
          <cell r="H324">
            <v>6.1326658322903627E-2</v>
          </cell>
        </row>
        <row r="325">
          <cell r="E325">
            <v>0.16666666666666666</v>
          </cell>
          <cell r="H325">
            <v>6.7357512953367879E-2</v>
          </cell>
        </row>
        <row r="326">
          <cell r="E326">
            <v>0.19213973799126638</v>
          </cell>
          <cell r="H326">
            <v>7.407407407407407E-2</v>
          </cell>
        </row>
        <row r="327">
          <cell r="E327">
            <v>0.17849898580121704</v>
          </cell>
          <cell r="H327">
            <v>7.9861111111111105E-2</v>
          </cell>
        </row>
        <row r="328">
          <cell r="E328">
            <v>0.17132216014897581</v>
          </cell>
          <cell r="H328">
            <v>7.9754601226993863E-2</v>
          </cell>
        </row>
        <row r="329">
          <cell r="E329">
            <v>0.19708029197080293</v>
          </cell>
        </row>
        <row r="330">
          <cell r="E330">
            <v>0.19298245614035087</v>
          </cell>
        </row>
        <row r="331">
          <cell r="E331">
            <v>0.19597989949748743</v>
          </cell>
        </row>
        <row r="332">
          <cell r="E332">
            <v>0.19720767888307156</v>
          </cell>
        </row>
        <row r="333">
          <cell r="E333">
            <v>0.20962199312714777</v>
          </cell>
        </row>
        <row r="334">
          <cell r="E334">
            <v>0.2805755395683453</v>
          </cell>
        </row>
        <row r="335">
          <cell r="E335">
            <v>0.19629057187017002</v>
          </cell>
          <cell r="H335">
            <v>7.5342465753424653E-2</v>
          </cell>
        </row>
        <row r="336">
          <cell r="E336">
            <v>0.16905444126074498</v>
          </cell>
          <cell r="H336">
            <v>7.8947368421052627E-2</v>
          </cell>
        </row>
        <row r="337">
          <cell r="E337">
            <v>0.16556291390728478</v>
          </cell>
          <cell r="H337">
            <v>7.0063694267515922E-2</v>
          </cell>
        </row>
        <row r="338">
          <cell r="E338">
            <v>0.17241379310344829</v>
          </cell>
          <cell r="H338">
            <v>7.7540106951871662E-2</v>
          </cell>
        </row>
        <row r="339">
          <cell r="E339">
            <v>0.15476190476190477</v>
          </cell>
          <cell r="H339">
            <v>6.720160481444333E-2</v>
          </cell>
        </row>
        <row r="340">
          <cell r="E340">
            <v>0.16294642857142858</v>
          </cell>
          <cell r="H340">
            <v>6.7495559502664296E-2</v>
          </cell>
        </row>
        <row r="341">
          <cell r="E341">
            <v>0.15071770334928231</v>
          </cell>
          <cell r="H341">
            <v>7.0667957405614712E-2</v>
          </cell>
        </row>
        <row r="342">
          <cell r="E342">
            <v>0.14124293785310735</v>
          </cell>
          <cell r="H342">
            <v>7.441860465116279E-2</v>
          </cell>
        </row>
        <row r="343">
          <cell r="E343">
            <v>0.14354644149577805</v>
          </cell>
          <cell r="H343">
            <v>7.7669902912621352E-2</v>
          </cell>
        </row>
        <row r="344">
          <cell r="E344">
            <v>0.14965986394557823</v>
          </cell>
          <cell r="H344">
            <v>8.6363636363636365E-2</v>
          </cell>
        </row>
        <row r="345">
          <cell r="E345">
            <v>0.17391304347826086</v>
          </cell>
          <cell r="H345">
            <v>8.5173501577287064E-2</v>
          </cell>
        </row>
        <row r="346">
          <cell r="E346">
            <v>0.16753926701570682</v>
          </cell>
          <cell r="H346">
            <v>8.2491582491582491E-2</v>
          </cell>
        </row>
        <row r="347">
          <cell r="E347">
            <v>0.17171717171717171</v>
          </cell>
          <cell r="H347">
            <v>7.5850043591979083E-2</v>
          </cell>
        </row>
        <row r="348">
          <cell r="E348">
            <v>0.19132149901380671</v>
          </cell>
          <cell r="H348">
            <v>8.0459770114942528E-2</v>
          </cell>
        </row>
        <row r="349">
          <cell r="E349">
            <v>0.1743119266055046</v>
          </cell>
          <cell r="H349">
            <v>8.0459770114942528E-2</v>
          </cell>
        </row>
        <row r="350">
          <cell r="E350">
            <v>0.15135608048993876</v>
          </cell>
          <cell r="H350">
            <v>6.853464596743658E-2</v>
          </cell>
        </row>
        <row r="351">
          <cell r="E351">
            <v>0.14705882352941177</v>
          </cell>
          <cell r="H351">
            <v>7.3869900771775077E-2</v>
          </cell>
        </row>
        <row r="352">
          <cell r="E352">
            <v>0.1360136869118905</v>
          </cell>
          <cell r="H352">
            <v>6.89149560117302E-2</v>
          </cell>
        </row>
        <row r="353">
          <cell r="E353">
            <v>0.1569981024719827</v>
          </cell>
          <cell r="H353">
            <v>8.7837837837837843E-2</v>
          </cell>
        </row>
        <row r="354">
          <cell r="E354">
            <v>0.1570114482062844</v>
          </cell>
          <cell r="H354">
            <v>8.7286527514231493E-2</v>
          </cell>
        </row>
        <row r="355">
          <cell r="E355">
            <v>0.15697622306698089</v>
          </cell>
          <cell r="H355">
            <v>8.7406015037593987E-2</v>
          </cell>
        </row>
        <row r="356">
          <cell r="E356">
            <v>0.15687934854578445</v>
          </cell>
          <cell r="H356">
            <v>8.792033426692504E-2</v>
          </cell>
        </row>
        <row r="357">
          <cell r="E357">
            <v>0.15706276544841122</v>
          </cell>
          <cell r="H357">
            <v>8.7150609154780317E-2</v>
          </cell>
        </row>
        <row r="358">
          <cell r="E358">
            <v>0.15706093327580972</v>
          </cell>
          <cell r="H358">
            <v>8.6125786122115716E-2</v>
          </cell>
        </row>
        <row r="359">
          <cell r="E359">
            <v>0.15707823144359725</v>
          </cell>
          <cell r="H359">
            <v>8.4537780056412881E-2</v>
          </cell>
        </row>
        <row r="360">
          <cell r="E360">
            <v>0.15680039854870867</v>
          </cell>
          <cell r="H360">
            <v>8.2676698986751715E-2</v>
          </cell>
        </row>
        <row r="361">
          <cell r="E361">
            <v>0.15639771845685013</v>
          </cell>
          <cell r="H361">
            <v>7.9776158209452552E-2</v>
          </cell>
        </row>
        <row r="362">
          <cell r="E362">
            <v>0.15798840785888094</v>
          </cell>
          <cell r="H362">
            <v>7.8175412852773296E-2</v>
          </cell>
        </row>
        <row r="363">
          <cell r="E363">
            <v>0.15705176011710884</v>
          </cell>
          <cell r="H363">
            <v>7.7338438770633081E-2</v>
          </cell>
        </row>
        <row r="364">
          <cell r="E364">
            <v>0.15716480005371816</v>
          </cell>
          <cell r="H364">
            <v>7.9525379216049921E-2</v>
          </cell>
        </row>
        <row r="365">
          <cell r="E365">
            <v>0.15543091806079984</v>
          </cell>
          <cell r="H365">
            <v>8.1763910419209079E-2</v>
          </cell>
        </row>
        <row r="366">
          <cell r="E366">
            <v>0.15443451065710304</v>
          </cell>
          <cell r="H366">
            <v>8.1874112636062465E-2</v>
          </cell>
        </row>
        <row r="367">
          <cell r="E367">
            <v>0.16666666666666666</v>
          </cell>
          <cell r="H367">
            <v>6.9158878504672894E-2</v>
          </cell>
        </row>
        <row r="368">
          <cell r="E368">
            <v>0.15254237288135594</v>
          </cell>
        </row>
        <row r="369">
          <cell r="E369">
            <v>0.15772925764192139</v>
          </cell>
        </row>
        <row r="370">
          <cell r="E370">
            <v>0.14748316768194936</v>
          </cell>
        </row>
        <row r="371">
          <cell r="E371">
            <v>0.14982467325470195</v>
          </cell>
        </row>
        <row r="372">
          <cell r="E372">
            <v>0.1470496409615985</v>
          </cell>
        </row>
        <row r="373">
          <cell r="E373">
            <v>0.14596786304249887</v>
          </cell>
        </row>
        <row r="374">
          <cell r="E374">
            <v>0.127589655665095</v>
          </cell>
          <cell r="H374">
            <v>7.804068078040681E-2</v>
          </cell>
        </row>
        <row r="375">
          <cell r="E375">
            <v>0.13357653991861934</v>
          </cell>
          <cell r="H375">
            <v>8.7515054195102374E-2</v>
          </cell>
        </row>
        <row r="376">
          <cell r="E376">
            <v>0.12272614004485423</v>
          </cell>
          <cell r="H376">
            <v>7.6080340839926958E-2</v>
          </cell>
        </row>
        <row r="377">
          <cell r="E377">
            <v>0.13330512060939484</v>
          </cell>
          <cell r="H377">
            <v>9.8045299410487119E-2</v>
          </cell>
        </row>
        <row r="378">
          <cell r="E378">
            <v>0.11874508040031485</v>
          </cell>
          <cell r="H378">
            <v>7.1591557330290934E-2</v>
          </cell>
        </row>
        <row r="379">
          <cell r="E379">
            <v>0.11001749781277341</v>
          </cell>
          <cell r="H379">
            <v>7.9087677725118488E-2</v>
          </cell>
        </row>
        <row r="380">
          <cell r="E380">
            <v>0.10475431077444433</v>
          </cell>
          <cell r="H380">
            <v>7.7397788634610443E-2</v>
          </cell>
        </row>
        <row r="381">
          <cell r="E381">
            <v>0.10556025966694892</v>
          </cell>
          <cell r="H381">
            <v>8.4116433646573452E-2</v>
          </cell>
        </row>
        <row r="382">
          <cell r="E382">
            <v>0.10678325384207737</v>
          </cell>
          <cell r="H382">
            <v>8.918753817959682E-2</v>
          </cell>
        </row>
        <row r="383">
          <cell r="E383">
            <v>0.10877466251298026</v>
          </cell>
          <cell r="H383">
            <v>8.5429224693410938E-2</v>
          </cell>
        </row>
        <row r="384">
          <cell r="E384">
            <v>0.10720621779167018</v>
          </cell>
          <cell r="H384">
            <v>8.6196503918022901E-2</v>
          </cell>
        </row>
        <row r="385">
          <cell r="E385">
            <v>0.10301768990634755</v>
          </cell>
          <cell r="H385">
            <v>8.9950027762354251E-2</v>
          </cell>
        </row>
        <row r="386">
          <cell r="E386">
            <v>0.10196752029981261</v>
          </cell>
          <cell r="H386">
            <v>8.6538461538461536E-2</v>
          </cell>
        </row>
        <row r="387">
          <cell r="E387">
            <v>9.8261409500155231E-2</v>
          </cell>
          <cell r="H387">
            <v>8.0163265306122444E-2</v>
          </cell>
        </row>
        <row r="388">
          <cell r="E388">
            <v>0.10380597014925373</v>
          </cell>
          <cell r="H388">
            <v>8.2282282282282279E-2</v>
          </cell>
        </row>
        <row r="389">
          <cell r="E389">
            <v>0.10019771218754413</v>
          </cell>
          <cell r="H389">
            <v>8.2793579273444107E-2</v>
          </cell>
        </row>
        <row r="390">
          <cell r="E390">
            <v>9.7308633344984269E-2</v>
          </cell>
          <cell r="H390">
            <v>8.5662633847865391E-2</v>
          </cell>
        </row>
        <row r="391">
          <cell r="E391">
            <v>9.5167982867086068E-2</v>
          </cell>
          <cell r="H391">
            <v>8.5793724347941219E-2</v>
          </cell>
        </row>
        <row r="392">
          <cell r="E392">
            <v>0.15722365754095635</v>
          </cell>
        </row>
        <row r="393">
          <cell r="E393">
            <v>0.15724136717839973</v>
          </cell>
        </row>
        <row r="394">
          <cell r="E394">
            <v>0.15726257194710877</v>
          </cell>
        </row>
        <row r="395">
          <cell r="E395">
            <v>0.15724734332048512</v>
          </cell>
        </row>
        <row r="396">
          <cell r="E396">
            <v>0.15716105502000483</v>
          </cell>
        </row>
        <row r="397">
          <cell r="E397">
            <v>0.15720606551831692</v>
          </cell>
        </row>
        <row r="398">
          <cell r="E398">
            <v>0.15733012148678133</v>
          </cell>
        </row>
        <row r="399">
          <cell r="E399">
            <v>0.15736863951693986</v>
          </cell>
        </row>
        <row r="400">
          <cell r="E400">
            <v>0.1571714787350105</v>
          </cell>
        </row>
        <row r="401">
          <cell r="E401">
            <v>0.15673389941272786</v>
          </cell>
        </row>
        <row r="402">
          <cell r="E402">
            <v>0.15743519360169417</v>
          </cell>
        </row>
        <row r="403">
          <cell r="E403">
            <v>0.15795483245861447</v>
          </cell>
        </row>
        <row r="404">
          <cell r="E404">
            <v>0.1575594814351341</v>
          </cell>
        </row>
        <row r="405">
          <cell r="E405">
            <v>0.15620887316117332</v>
          </cell>
        </row>
        <row r="406">
          <cell r="E406">
            <v>0.15463363997565954</v>
          </cell>
        </row>
        <row r="407">
          <cell r="E407">
            <v>0.16158737119052841</v>
          </cell>
        </row>
        <row r="408">
          <cell r="E408">
            <v>0.16043557168784028</v>
          </cell>
        </row>
        <row r="409">
          <cell r="E409">
            <v>0.1557476231633535</v>
          </cell>
        </row>
        <row r="410">
          <cell r="E410">
            <v>0.15005921163931654</v>
          </cell>
        </row>
        <row r="411">
          <cell r="E411">
            <v>0.14764991896272286</v>
          </cell>
        </row>
        <row r="412">
          <cell r="E412">
            <v>0.14198209517826291</v>
          </cell>
        </row>
        <row r="413">
          <cell r="E413">
            <v>0.14914838115697407</v>
          </cell>
        </row>
        <row r="414">
          <cell r="E414">
            <v>0.14077478660538412</v>
          </cell>
        </row>
        <row r="415">
          <cell r="E415">
            <v>0.14758198999444136</v>
          </cell>
        </row>
        <row r="416">
          <cell r="E416">
            <v>0.13255784226000256</v>
          </cell>
        </row>
        <row r="417">
          <cell r="E417">
            <v>0.13473295651170838</v>
          </cell>
        </row>
        <row r="418">
          <cell r="E418">
            <v>0.13002207505518765</v>
          </cell>
        </row>
        <row r="419">
          <cell r="E419">
            <v>0.13522739786367141</v>
          </cell>
        </row>
        <row r="420">
          <cell r="E420">
            <v>0.12878875856462665</v>
          </cell>
        </row>
        <row r="421">
          <cell r="E421">
            <v>0.12223354014260579</v>
          </cell>
        </row>
        <row r="422">
          <cell r="E422">
            <v>0.1146879306950187</v>
          </cell>
        </row>
        <row r="423">
          <cell r="E423">
            <v>0.12640972835147593</v>
          </cell>
        </row>
        <row r="424">
          <cell r="E424">
            <v>0.14249782335300376</v>
          </cell>
        </row>
        <row r="425">
          <cell r="E425">
            <v>0.13857142857142857</v>
          </cell>
        </row>
        <row r="426">
          <cell r="E426">
            <v>0.12676317743132887</v>
          </cell>
        </row>
        <row r="427">
          <cell r="E427">
            <v>0.12014552069122328</v>
          </cell>
        </row>
        <row r="428">
          <cell r="E428">
            <v>0.12134344528710726</v>
          </cell>
        </row>
        <row r="429">
          <cell r="E429">
            <v>0.12152110321771835</v>
          </cell>
        </row>
        <row r="430">
          <cell r="E430">
            <v>0.10525863550438219</v>
          </cell>
        </row>
        <row r="431">
          <cell r="E431">
            <v>0.13711228909312817</v>
          </cell>
          <cell r="H431">
            <v>8.6573399169968937E-2</v>
          </cell>
        </row>
        <row r="432">
          <cell r="E432">
            <v>0.13711301548875021</v>
          </cell>
          <cell r="H432">
            <v>9.1290539875115179E-2</v>
          </cell>
        </row>
        <row r="433">
          <cell r="E433">
            <v>0.13712144009931587</v>
          </cell>
          <cell r="H433">
            <v>8.1788837640247858E-2</v>
          </cell>
        </row>
        <row r="434">
          <cell r="E434">
            <v>0.13712596467787128</v>
          </cell>
          <cell r="H434">
            <v>9.5938296425003219E-2</v>
          </cell>
        </row>
        <row r="435">
          <cell r="E435">
            <v>0.13710498475628877</v>
          </cell>
          <cell r="H435">
            <v>9.5931852067135254E-2</v>
          </cell>
        </row>
        <row r="436">
          <cell r="E436">
            <v>0.13709603220598057</v>
          </cell>
          <cell r="H436">
            <v>9.5938446866908028E-2</v>
          </cell>
        </row>
        <row r="437">
          <cell r="E437">
            <v>0.13711664813798263</v>
          </cell>
          <cell r="H437">
            <v>9.5947740631752709E-2</v>
          </cell>
        </row>
        <row r="438">
          <cell r="E438">
            <v>0.13716352091322068</v>
          </cell>
          <cell r="H438">
            <v>9.5909341730083641E-2</v>
          </cell>
        </row>
        <row r="439">
          <cell r="E439">
            <v>0.13714858164042679</v>
          </cell>
          <cell r="H439">
            <v>9.5964150966624348E-2</v>
          </cell>
        </row>
        <row r="440">
          <cell r="E440">
            <v>0.1369999644667147</v>
          </cell>
          <cell r="H440">
            <v>9.58995631799828E-2</v>
          </cell>
        </row>
        <row r="441">
          <cell r="E441">
            <v>0.13705119865179968</v>
          </cell>
          <cell r="H441">
            <v>9.5971503486491624E-2</v>
          </cell>
        </row>
        <row r="442">
          <cell r="E442">
            <v>0.13721967226833737</v>
          </cell>
          <cell r="H442">
            <v>9.5994144252113722E-2</v>
          </cell>
        </row>
        <row r="443">
          <cell r="E443">
            <v>0.13739626780872471</v>
          </cell>
          <cell r="H443">
            <v>9.5719808997843436E-2</v>
          </cell>
        </row>
        <row r="444">
          <cell r="E444">
            <v>0.13707362729453396</v>
          </cell>
          <cell r="H444">
            <v>9.6240902554972155E-2</v>
          </cell>
        </row>
        <row r="445">
          <cell r="E445">
            <v>0.13625073195095067</v>
          </cell>
          <cell r="H445">
            <v>9.5572541047849541E-2</v>
          </cell>
        </row>
        <row r="446">
          <cell r="E446">
            <v>0.13730832924984174</v>
          </cell>
        </row>
        <row r="447">
          <cell r="E447">
            <v>0.13805275407292475</v>
          </cell>
        </row>
        <row r="448">
          <cell r="E448">
            <v>0.13824612486083754</v>
          </cell>
        </row>
        <row r="449">
          <cell r="E449">
            <v>0.13536648112633892</v>
          </cell>
        </row>
        <row r="450">
          <cell r="E450">
            <v>0.1319998156427156</v>
          </cell>
        </row>
        <row r="451">
          <cell r="E451">
            <v>0.14249867934495511</v>
          </cell>
        </row>
        <row r="452">
          <cell r="E452">
            <v>0.14148068846248868</v>
          </cell>
          <cell r="H452">
            <v>9.5113947948037944E-2</v>
          </cell>
        </row>
        <row r="453">
          <cell r="E453">
            <v>0.13906788550876667</v>
          </cell>
          <cell r="H453">
            <v>8.8103362343288735E-2</v>
          </cell>
        </row>
        <row r="454">
          <cell r="E454">
            <v>0.1307034562046418</v>
          </cell>
          <cell r="H454">
            <v>9.3023255813953487E-2</v>
          </cell>
        </row>
        <row r="455">
          <cell r="E455">
            <v>0.13380426582538921</v>
          </cell>
          <cell r="H455">
            <v>8.7440647361733431E-2</v>
          </cell>
        </row>
        <row r="456">
          <cell r="E456">
            <v>0.12541878130493914</v>
          </cell>
          <cell r="H456">
            <v>8.6086274509803926E-2</v>
          </cell>
        </row>
        <row r="457">
          <cell r="E457">
            <v>0.12382203250697751</v>
          </cell>
          <cell r="H457">
            <v>8.0637988793691259E-2</v>
          </cell>
        </row>
        <row r="458">
          <cell r="E458">
            <v>0.10988414770369898</v>
          </cell>
          <cell r="H458">
            <v>7.8745908512998078E-2</v>
          </cell>
        </row>
        <row r="459">
          <cell r="E459">
            <v>0.11409970351804873</v>
          </cell>
          <cell r="H459">
            <v>8.2096581218338724E-2</v>
          </cell>
        </row>
        <row r="460">
          <cell r="E460">
            <v>0.11255156157925751</v>
          </cell>
          <cell r="H460">
            <v>7.9183573097258084E-2</v>
          </cell>
        </row>
        <row r="461">
          <cell r="E461">
            <v>0.11236423233978722</v>
          </cell>
          <cell r="H461">
            <v>8.2288154641492472E-2</v>
          </cell>
        </row>
        <row r="462">
          <cell r="E462">
            <v>0.12571669033717323</v>
          </cell>
          <cell r="H462">
            <v>8.2513521570631576E-2</v>
          </cell>
        </row>
        <row r="463">
          <cell r="E463">
            <v>0.11949471702060885</v>
          </cell>
          <cell r="H463">
            <v>8.086264483938807E-2</v>
          </cell>
        </row>
        <row r="464">
          <cell r="E464">
            <v>0.10637132901941264</v>
          </cell>
          <cell r="H464">
            <v>8.203155510427243E-2</v>
          </cell>
        </row>
        <row r="465">
          <cell r="E465">
            <v>0.10342032744366997</v>
          </cell>
          <cell r="H465">
            <v>7.8246771192217693E-2</v>
          </cell>
        </row>
        <row r="466">
          <cell r="E466">
            <v>9.729367031983896E-2</v>
          </cell>
          <cell r="H466">
            <v>7.6633252678880062E-2</v>
          </cell>
        </row>
        <row r="467">
          <cell r="E467">
            <v>9.0988107099701093E-2</v>
          </cell>
          <cell r="H467">
            <v>7.6662890169613973E-2</v>
          </cell>
        </row>
        <row r="468">
          <cell r="E468">
            <v>9.0802968398232306E-2</v>
          </cell>
          <cell r="H468">
            <v>7.6142449963980327E-2</v>
          </cell>
        </row>
        <row r="469">
          <cell r="E469">
            <v>8.5664335664335664E-2</v>
          </cell>
          <cell r="H469">
            <v>7.6088621947108762E-2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63">
          <cell r="E63">
            <v>0.16677324466044252</v>
          </cell>
        </row>
        <row r="65">
          <cell r="E65">
            <v>0.16325195272563695</v>
          </cell>
        </row>
        <row r="66">
          <cell r="E66">
            <v>0.16859049862583431</v>
          </cell>
        </row>
        <row r="67">
          <cell r="E67">
            <v>0.16572902015939991</v>
          </cell>
        </row>
        <row r="68">
          <cell r="E68">
            <v>0.16674137158225011</v>
          </cell>
        </row>
        <row r="69">
          <cell r="E69">
            <v>0.16701354094401191</v>
          </cell>
        </row>
        <row r="70">
          <cell r="E70">
            <v>0.16650066825003618</v>
          </cell>
        </row>
        <row r="71">
          <cell r="E71">
            <v>0.16675124470682431</v>
          </cell>
        </row>
        <row r="72">
          <cell r="E72">
            <v>0.16675461941050854</v>
          </cell>
        </row>
        <row r="73">
          <cell r="E73">
            <v>0.16666902609877968</v>
          </cell>
        </row>
        <row r="74">
          <cell r="E74">
            <v>0.166724980397051</v>
          </cell>
        </row>
        <row r="75">
          <cell r="E75">
            <v>0.16671618429987484</v>
          </cell>
        </row>
        <row r="76">
          <cell r="E76">
            <v>0.16670340033026973</v>
          </cell>
        </row>
        <row r="77">
          <cell r="E77">
            <v>0.16671485692359508</v>
          </cell>
        </row>
        <row r="78">
          <cell r="E78">
            <v>0.16671147970567743</v>
          </cell>
        </row>
        <row r="82">
          <cell r="E82">
            <v>0.20129999999999984</v>
          </cell>
        </row>
        <row r="84">
          <cell r="E84">
            <v>0.19889999999999983</v>
          </cell>
        </row>
        <row r="85">
          <cell r="E85">
            <v>0.19769999999999982</v>
          </cell>
        </row>
        <row r="86">
          <cell r="E86">
            <v>0.19649999999999981</v>
          </cell>
        </row>
        <row r="87">
          <cell r="E87">
            <v>0.19529999999999981</v>
          </cell>
        </row>
        <row r="88">
          <cell r="E88">
            <v>0.1940999999999998</v>
          </cell>
        </row>
        <row r="89">
          <cell r="E89">
            <v>0.19289999999999979</v>
          </cell>
        </row>
        <row r="90">
          <cell r="E90">
            <v>0.19169999999999979</v>
          </cell>
        </row>
        <row r="91">
          <cell r="E91">
            <v>0.19049999999999978</v>
          </cell>
        </row>
        <row r="92">
          <cell r="E92">
            <v>0.18929999999999977</v>
          </cell>
        </row>
        <row r="93">
          <cell r="E93">
            <v>0.18809999999999977</v>
          </cell>
        </row>
        <row r="94">
          <cell r="E94">
            <v>0.18689999999999976</v>
          </cell>
        </row>
        <row r="95">
          <cell r="E95">
            <v>0.18569999999999975</v>
          </cell>
        </row>
        <row r="96">
          <cell r="E96">
            <v>0.18449999999999975</v>
          </cell>
        </row>
        <row r="97">
          <cell r="E97">
            <v>0.18329999999999974</v>
          </cell>
        </row>
        <row r="215">
          <cell r="E215">
            <v>9.6469688072741505E-2</v>
          </cell>
        </row>
        <row r="217">
          <cell r="E217">
            <v>9.5001242283508203E-2</v>
          </cell>
        </row>
        <row r="218">
          <cell r="E218">
            <v>9.7000060926742626E-2</v>
          </cell>
        </row>
        <row r="219">
          <cell r="E219">
            <v>9.9998182759842624E-2</v>
          </cell>
        </row>
        <row r="220">
          <cell r="E220">
            <v>0.10300084679980241</v>
          </cell>
        </row>
        <row r="221">
          <cell r="E221">
            <v>0.10300050210364112</v>
          </cell>
        </row>
        <row r="222">
          <cell r="E222">
            <v>0.10400017260723224</v>
          </cell>
        </row>
        <row r="223">
          <cell r="E223">
            <v>0.10399879476584022</v>
          </cell>
        </row>
        <row r="224">
          <cell r="E224">
            <v>0.10366744930138341</v>
          </cell>
        </row>
        <row r="225">
          <cell r="E225">
            <v>0.10388891124666311</v>
          </cell>
        </row>
        <row r="226">
          <cell r="E226">
            <v>0.10385186221184237</v>
          </cell>
        </row>
        <row r="227">
          <cell r="E227">
            <v>0.10380278843393284</v>
          </cell>
        </row>
        <row r="228">
          <cell r="E228">
            <v>0.10384785782889602</v>
          </cell>
        </row>
        <row r="229">
          <cell r="E229">
            <v>0.10383417349228537</v>
          </cell>
        </row>
        <row r="230">
          <cell r="E230">
            <v>0.10205837540704449</v>
          </cell>
        </row>
        <row r="253">
          <cell r="E253">
            <v>0.12321913295278408</v>
          </cell>
        </row>
        <row r="255">
          <cell r="E255">
            <v>0.12312645500229501</v>
          </cell>
        </row>
        <row r="256">
          <cell r="E256">
            <v>0.12288684564586945</v>
          </cell>
        </row>
        <row r="257">
          <cell r="E257">
            <v>0.1233616388737008</v>
          </cell>
        </row>
        <row r="258">
          <cell r="E258">
            <v>0.12348963557342066</v>
          </cell>
        </row>
        <row r="259">
          <cell r="E259">
            <v>0.12330156836289174</v>
          </cell>
        </row>
        <row r="260">
          <cell r="E260">
            <v>0.12259730847354525</v>
          </cell>
        </row>
        <row r="261">
          <cell r="E261">
            <v>0.12170442925703025</v>
          </cell>
        </row>
        <row r="262">
          <cell r="E262">
            <v>0.12579292756908533</v>
          </cell>
        </row>
        <row r="263">
          <cell r="E263">
            <v>0.12413398588953156</v>
          </cell>
        </row>
        <row r="264">
          <cell r="E264">
            <v>0.1223655237496068</v>
          </cell>
        </row>
        <row r="265">
          <cell r="E265">
            <v>0.11921032649962035</v>
          </cell>
        </row>
        <row r="266">
          <cell r="E266">
            <v>0.11746115040131665</v>
          </cell>
        </row>
        <row r="267">
          <cell r="E267">
            <v>0.11506503420534954</v>
          </cell>
        </row>
        <row r="268">
          <cell r="E268">
            <v>0.11477904870897904</v>
          </cell>
        </row>
        <row r="329">
          <cell r="E329">
            <v>0.18080000000000029</v>
          </cell>
        </row>
        <row r="331">
          <cell r="E331">
            <v>0.18560000000000032</v>
          </cell>
        </row>
        <row r="332">
          <cell r="E332">
            <v>0.18800000000000033</v>
          </cell>
        </row>
        <row r="333">
          <cell r="E333">
            <v>0.19040000000000035</v>
          </cell>
        </row>
        <row r="334">
          <cell r="E334">
            <v>0.19280000000000036</v>
          </cell>
        </row>
        <row r="335">
          <cell r="E335">
            <v>0.19520000000000037</v>
          </cell>
        </row>
        <row r="336">
          <cell r="E336">
            <v>0.19760000000000039</v>
          </cell>
        </row>
        <row r="337">
          <cell r="E337">
            <v>0.2000000000000004</v>
          </cell>
        </row>
        <row r="338">
          <cell r="E338">
            <v>0.20240000000000041</v>
          </cell>
        </row>
        <row r="339">
          <cell r="E339">
            <v>0.20480000000000043</v>
          </cell>
        </row>
        <row r="340">
          <cell r="E340">
            <v>0.20720000000000044</v>
          </cell>
        </row>
        <row r="341">
          <cell r="E341">
            <v>0.20960000000000045</v>
          </cell>
        </row>
        <row r="342">
          <cell r="E342">
            <v>0.21200000000000047</v>
          </cell>
        </row>
        <row r="343">
          <cell r="E343">
            <v>0.21440000000000048</v>
          </cell>
        </row>
        <row r="344">
          <cell r="E344">
            <v>0.21680000000000049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I45"/>
  <sheetViews>
    <sheetView workbookViewId="0">
      <pane xSplit="1" ySplit="5" topLeftCell="AC6" activePane="bottomRight" state="frozen"/>
      <selection pane="topRight" activeCell="H1" sqref="H1"/>
      <selection pane="bottomLeft" activeCell="A9" sqref="A9"/>
      <selection pane="bottomRight" activeCell="AT53" sqref="AT53"/>
    </sheetView>
  </sheetViews>
  <sheetFormatPr defaultRowHeight="15" x14ac:dyDescent="0.25"/>
  <cols>
    <col min="1" max="1" width="11.7109375" customWidth="1"/>
    <col min="2" max="2" width="10" customWidth="1"/>
    <col min="3" max="3" width="9.28515625" customWidth="1"/>
    <col min="4" max="4" width="8.5703125" customWidth="1"/>
    <col min="5" max="5" width="9.140625" style="4" customWidth="1"/>
    <col min="6" max="6" width="10.5703125" customWidth="1"/>
    <col min="7" max="7" width="10" customWidth="1"/>
    <col min="8" max="8" width="9.7109375" customWidth="1"/>
    <col min="9" max="9" width="9.85546875" style="4" customWidth="1"/>
    <col min="10" max="10" width="10.7109375" customWidth="1"/>
    <col min="11" max="11" width="9.42578125" customWidth="1"/>
    <col min="12" max="12" width="11.85546875" customWidth="1"/>
    <col min="13" max="13" width="11.28515625" style="4" customWidth="1"/>
    <col min="14" max="14" width="9.140625" customWidth="1"/>
    <col min="15" max="15" width="9.85546875" customWidth="1"/>
    <col min="16" max="16" width="9.5703125" customWidth="1"/>
    <col min="17" max="17" width="9.5703125" style="4" customWidth="1"/>
    <col min="18" max="18" width="10.42578125" customWidth="1"/>
    <col min="19" max="19" width="10.28515625" customWidth="1"/>
    <col min="20" max="20" width="9.85546875" customWidth="1"/>
    <col min="21" max="21" width="11.28515625" style="4" customWidth="1"/>
    <col min="22" max="22" width="9.5703125" style="14" customWidth="1"/>
    <col min="23" max="23" width="9.28515625" style="14" customWidth="1"/>
    <col min="24" max="24" width="9" style="14" customWidth="1"/>
    <col min="25" max="25" width="8.42578125" style="4" customWidth="1"/>
    <col min="26" max="26" width="10.140625" customWidth="1"/>
    <col min="29" max="29" width="9.140625" style="4"/>
    <col min="30" max="30" width="9.85546875" customWidth="1"/>
    <col min="33" max="33" width="9.140625" style="4"/>
    <col min="37" max="37" width="9.140625" style="4"/>
    <col min="41" max="41" width="9.140625" style="4"/>
    <col min="45" max="45" width="9.140625" style="4"/>
    <col min="49" max="49" width="9.140625" style="4"/>
    <col min="53" max="53" width="9.140625" style="4"/>
    <col min="57" max="57" width="9.140625" style="4"/>
    <col min="61" max="61" width="9.140625" style="4"/>
    <col min="65" max="65" width="9.140625" style="4"/>
    <col min="69" max="69" width="9.140625" style="4"/>
    <col min="73" max="73" width="9.140625" style="6"/>
    <col min="74" max="76" width="9.140625" style="5"/>
    <col min="77" max="77" width="9.140625" style="6"/>
    <col min="78" max="80" width="9.140625" style="5"/>
    <col min="81" max="81" width="9.140625" style="6"/>
    <col min="82" max="84" width="9.140625" style="5"/>
    <col min="85" max="85" width="9.140625" style="6"/>
    <col min="86" max="113" width="9.140625" style="5"/>
  </cols>
  <sheetData>
    <row r="1" spans="1:85" x14ac:dyDescent="0.25">
      <c r="A1" s="2"/>
      <c r="B1" s="12"/>
      <c r="C1" t="s">
        <v>28</v>
      </c>
      <c r="F1" s="12"/>
      <c r="G1" t="s">
        <v>28</v>
      </c>
      <c r="J1" s="12"/>
      <c r="K1" t="s">
        <v>28</v>
      </c>
      <c r="N1" s="12"/>
      <c r="O1" t="s">
        <v>28</v>
      </c>
      <c r="R1" s="12"/>
      <c r="S1" t="s">
        <v>28</v>
      </c>
      <c r="V1" s="12"/>
      <c r="W1" t="s">
        <v>28</v>
      </c>
      <c r="X1"/>
      <c r="Z1" s="12"/>
      <c r="AA1" t="s">
        <v>28</v>
      </c>
      <c r="AD1" s="12"/>
      <c r="AE1" t="s">
        <v>28</v>
      </c>
      <c r="AH1" s="12"/>
      <c r="AI1" t="s">
        <v>28</v>
      </c>
      <c r="AL1" s="12"/>
      <c r="AM1" t="s">
        <v>28</v>
      </c>
      <c r="AP1" s="12"/>
      <c r="AQ1" t="s">
        <v>28</v>
      </c>
      <c r="AT1" s="12"/>
      <c r="AU1" t="s">
        <v>28</v>
      </c>
      <c r="AX1" s="12"/>
      <c r="AY1" t="s">
        <v>28</v>
      </c>
      <c r="BB1" s="2"/>
      <c r="BF1" s="2"/>
      <c r="BJ1" s="2"/>
      <c r="BN1" s="2"/>
      <c r="BR1" s="12"/>
      <c r="BS1" t="s">
        <v>28</v>
      </c>
      <c r="BV1" s="2"/>
      <c r="BW1"/>
      <c r="BZ1" s="2"/>
      <c r="CA1"/>
      <c r="CD1" s="2"/>
      <c r="CE1" s="2"/>
      <c r="CF1" s="17"/>
    </row>
    <row r="2" spans="1:85" x14ac:dyDescent="0.25">
      <c r="A2" s="2"/>
      <c r="B2" s="42" t="s">
        <v>30</v>
      </c>
      <c r="C2" s="42"/>
      <c r="D2" s="42"/>
      <c r="E2" s="43"/>
      <c r="F2" s="13"/>
      <c r="G2" t="s">
        <v>25</v>
      </c>
      <c r="J2" s="44" t="s">
        <v>29</v>
      </c>
      <c r="K2" s="45"/>
      <c r="L2" s="45"/>
      <c r="M2" s="46"/>
      <c r="N2" s="13"/>
      <c r="O2" t="s">
        <v>25</v>
      </c>
      <c r="R2" s="44" t="s">
        <v>29</v>
      </c>
      <c r="S2" s="45"/>
      <c r="T2" s="45"/>
      <c r="U2" s="46"/>
      <c r="V2" s="44" t="s">
        <v>29</v>
      </c>
      <c r="W2" s="45"/>
      <c r="X2" s="45"/>
      <c r="Y2" s="46"/>
      <c r="Z2" s="42" t="s">
        <v>30</v>
      </c>
      <c r="AA2" s="42"/>
      <c r="AB2" s="42"/>
      <c r="AC2" s="43"/>
      <c r="AD2" s="44" t="s">
        <v>29</v>
      </c>
      <c r="AE2" s="45"/>
      <c r="AF2" s="45"/>
      <c r="AG2" s="46"/>
      <c r="AH2" s="44" t="s">
        <v>29</v>
      </c>
      <c r="AI2" s="45"/>
      <c r="AJ2" s="45"/>
      <c r="AK2" s="46"/>
      <c r="AL2" s="13"/>
      <c r="AM2" t="s">
        <v>25</v>
      </c>
      <c r="AN2" s="33"/>
      <c r="AO2" s="34"/>
      <c r="AP2" s="44" t="s">
        <v>29</v>
      </c>
      <c r="AQ2" s="45"/>
      <c r="AR2" s="45"/>
      <c r="AS2" s="46"/>
      <c r="AT2" s="44" t="s">
        <v>29</v>
      </c>
      <c r="AU2" s="45"/>
      <c r="AV2" s="45"/>
      <c r="AW2" s="46"/>
      <c r="AX2" s="44" t="s">
        <v>29</v>
      </c>
      <c r="AY2" s="45"/>
      <c r="AZ2" s="45"/>
      <c r="BA2" s="46"/>
      <c r="BB2" s="13"/>
      <c r="BC2" t="s">
        <v>25</v>
      </c>
      <c r="BF2" s="13"/>
      <c r="BG2" t="s">
        <v>25</v>
      </c>
      <c r="BJ2" s="13"/>
      <c r="BK2" t="s">
        <v>25</v>
      </c>
      <c r="BN2" s="13"/>
      <c r="BO2" t="s">
        <v>25</v>
      </c>
      <c r="BR2" s="13"/>
      <c r="BS2" t="s">
        <v>25</v>
      </c>
      <c r="BV2" s="13"/>
      <c r="BW2" t="s">
        <v>25</v>
      </c>
      <c r="BZ2" s="13"/>
      <c r="CA2" t="s">
        <v>25</v>
      </c>
      <c r="CD2" s="13"/>
      <c r="CE2" t="s">
        <v>25</v>
      </c>
    </row>
    <row r="3" spans="1:85" x14ac:dyDescent="0.25">
      <c r="B3" s="36" t="s">
        <v>13</v>
      </c>
      <c r="C3" s="36"/>
      <c r="D3" s="36"/>
      <c r="E3" s="37"/>
      <c r="F3" s="36" t="s">
        <v>21</v>
      </c>
      <c r="G3" s="36"/>
      <c r="H3" s="36"/>
      <c r="I3" s="37"/>
      <c r="J3" s="36" t="s">
        <v>22</v>
      </c>
      <c r="K3" s="36"/>
      <c r="L3" s="36"/>
      <c r="M3" s="37"/>
      <c r="N3" s="36" t="s">
        <v>3</v>
      </c>
      <c r="O3" s="36"/>
      <c r="P3" s="36"/>
      <c r="Q3" s="37"/>
      <c r="R3" s="36" t="s">
        <v>14</v>
      </c>
      <c r="S3" s="36"/>
      <c r="T3" s="36"/>
      <c r="U3" s="37"/>
      <c r="V3" s="36" t="s">
        <v>26</v>
      </c>
      <c r="W3" s="36"/>
      <c r="X3" s="36"/>
      <c r="Y3" s="37"/>
      <c r="Z3" s="36" t="s">
        <v>15</v>
      </c>
      <c r="AA3" s="36"/>
      <c r="AB3" s="36"/>
      <c r="AC3" s="37"/>
      <c r="AD3" s="36" t="s">
        <v>16</v>
      </c>
      <c r="AE3" s="36"/>
      <c r="AF3" s="36"/>
      <c r="AG3" s="37"/>
      <c r="AH3" s="36" t="s">
        <v>24</v>
      </c>
      <c r="AI3" s="36"/>
      <c r="AJ3" s="36"/>
      <c r="AK3" s="37"/>
      <c r="AL3" s="40" t="s">
        <v>17</v>
      </c>
      <c r="AM3" s="36"/>
      <c r="AN3" s="36"/>
      <c r="AO3" s="37"/>
      <c r="AP3" s="36" t="s">
        <v>7</v>
      </c>
      <c r="AQ3" s="36"/>
      <c r="AR3" s="36"/>
      <c r="AS3" s="37"/>
      <c r="AT3" s="36" t="s">
        <v>23</v>
      </c>
      <c r="AU3" s="36"/>
      <c r="AV3" s="36"/>
      <c r="AW3" s="37"/>
      <c r="AX3" s="36" t="s">
        <v>12</v>
      </c>
      <c r="AY3" s="36"/>
      <c r="AZ3" s="36"/>
      <c r="BA3" s="37"/>
      <c r="BB3" s="36" t="s">
        <v>8</v>
      </c>
      <c r="BC3" s="36"/>
      <c r="BD3" s="36"/>
      <c r="BE3" s="37"/>
      <c r="BF3" s="36" t="s">
        <v>9</v>
      </c>
      <c r="BG3" s="36"/>
      <c r="BH3" s="36"/>
      <c r="BI3" s="37"/>
      <c r="BJ3" s="36" t="s">
        <v>10</v>
      </c>
      <c r="BK3" s="36"/>
      <c r="BL3" s="36"/>
      <c r="BM3" s="37"/>
      <c r="BN3" s="36" t="s">
        <v>11</v>
      </c>
      <c r="BO3" s="36"/>
      <c r="BP3" s="36"/>
      <c r="BQ3" s="37"/>
      <c r="BR3" s="36" t="s">
        <v>4</v>
      </c>
      <c r="BS3" s="36"/>
      <c r="BT3" s="36"/>
      <c r="BU3" s="37"/>
      <c r="BV3" s="36" t="s">
        <v>2</v>
      </c>
      <c r="BW3" s="36"/>
      <c r="BX3" s="36"/>
      <c r="BY3" s="37"/>
      <c r="BZ3" s="36" t="s">
        <v>5</v>
      </c>
      <c r="CA3" s="36"/>
      <c r="CB3" s="36"/>
      <c r="CC3" s="37"/>
      <c r="CD3" s="36" t="s">
        <v>6</v>
      </c>
      <c r="CE3" s="36"/>
      <c r="CF3" s="36"/>
      <c r="CG3" s="37"/>
    </row>
    <row r="4" spans="1:85" x14ac:dyDescent="0.25">
      <c r="B4" s="38" t="s">
        <v>18</v>
      </c>
      <c r="C4" s="39"/>
      <c r="D4" s="38" t="s">
        <v>19</v>
      </c>
      <c r="E4" s="39"/>
      <c r="F4" s="38" t="s">
        <v>18</v>
      </c>
      <c r="G4" s="39"/>
      <c r="H4" s="38" t="s">
        <v>19</v>
      </c>
      <c r="I4" s="39"/>
      <c r="J4" s="38" t="s">
        <v>18</v>
      </c>
      <c r="K4" s="39"/>
      <c r="L4" s="38" t="s">
        <v>19</v>
      </c>
      <c r="M4" s="39"/>
      <c r="N4" s="38" t="s">
        <v>18</v>
      </c>
      <c r="O4" s="39"/>
      <c r="P4" s="38" t="s">
        <v>19</v>
      </c>
      <c r="Q4" s="39"/>
      <c r="R4" s="38" t="s">
        <v>18</v>
      </c>
      <c r="S4" s="39"/>
      <c r="T4" s="38" t="s">
        <v>19</v>
      </c>
      <c r="U4" s="39"/>
      <c r="V4" s="38" t="s">
        <v>18</v>
      </c>
      <c r="W4" s="39"/>
      <c r="X4" s="38" t="s">
        <v>19</v>
      </c>
      <c r="Y4" s="39"/>
      <c r="Z4" s="38" t="s">
        <v>18</v>
      </c>
      <c r="AA4" s="39"/>
      <c r="AB4" s="38" t="s">
        <v>19</v>
      </c>
      <c r="AC4" s="39"/>
      <c r="AD4" s="38" t="s">
        <v>18</v>
      </c>
      <c r="AE4" s="39"/>
      <c r="AF4" s="38" t="s">
        <v>19</v>
      </c>
      <c r="AG4" s="39"/>
      <c r="AH4" s="38" t="s">
        <v>18</v>
      </c>
      <c r="AI4" s="39"/>
      <c r="AJ4" s="38" t="s">
        <v>19</v>
      </c>
      <c r="AK4" s="39"/>
      <c r="AL4" s="41" t="s">
        <v>18</v>
      </c>
      <c r="AM4" s="39"/>
      <c r="AN4" s="41" t="s">
        <v>19</v>
      </c>
      <c r="AO4" s="39"/>
      <c r="AP4" s="38" t="s">
        <v>18</v>
      </c>
      <c r="AQ4" s="39"/>
      <c r="AR4" s="38" t="s">
        <v>19</v>
      </c>
      <c r="AS4" s="39"/>
      <c r="AT4" s="38" t="s">
        <v>18</v>
      </c>
      <c r="AU4" s="39"/>
      <c r="AV4" s="38" t="s">
        <v>19</v>
      </c>
      <c r="AW4" s="39"/>
      <c r="AX4" s="38" t="s">
        <v>18</v>
      </c>
      <c r="AY4" s="39"/>
      <c r="AZ4" s="38" t="s">
        <v>19</v>
      </c>
      <c r="BA4" s="39"/>
      <c r="BB4" s="38" t="s">
        <v>18</v>
      </c>
      <c r="BC4" s="39"/>
      <c r="BD4" s="38" t="s">
        <v>19</v>
      </c>
      <c r="BE4" s="39"/>
      <c r="BF4" s="38" t="s">
        <v>18</v>
      </c>
      <c r="BG4" s="39"/>
      <c r="BH4" s="38" t="s">
        <v>19</v>
      </c>
      <c r="BI4" s="39"/>
      <c r="BJ4" s="38" t="s">
        <v>18</v>
      </c>
      <c r="BK4" s="39"/>
      <c r="BL4" s="38" t="s">
        <v>19</v>
      </c>
      <c r="BM4" s="39"/>
      <c r="BN4" s="38" t="s">
        <v>18</v>
      </c>
      <c r="BO4" s="39"/>
      <c r="BP4" s="38" t="s">
        <v>19</v>
      </c>
      <c r="BQ4" s="39"/>
      <c r="BR4" s="38" t="s">
        <v>18</v>
      </c>
      <c r="BS4" s="39"/>
      <c r="BT4" s="38" t="s">
        <v>19</v>
      </c>
      <c r="BU4" s="39"/>
      <c r="BV4" s="38" t="s">
        <v>18</v>
      </c>
      <c r="BW4" s="39"/>
      <c r="BX4" s="38" t="s">
        <v>19</v>
      </c>
      <c r="BY4" s="39"/>
      <c r="BZ4" s="38" t="s">
        <v>18</v>
      </c>
      <c r="CA4" s="39"/>
      <c r="CB4" s="38" t="s">
        <v>19</v>
      </c>
      <c r="CC4" s="39"/>
      <c r="CD4" s="38" t="s">
        <v>18</v>
      </c>
      <c r="CE4" s="39"/>
      <c r="CF4" s="38" t="s">
        <v>19</v>
      </c>
      <c r="CG4" s="39"/>
    </row>
    <row r="5" spans="1:85" x14ac:dyDescent="0.25">
      <c r="A5" s="1" t="s">
        <v>20</v>
      </c>
      <c r="B5" s="1" t="s">
        <v>0</v>
      </c>
      <c r="C5" s="1" t="s">
        <v>1</v>
      </c>
      <c r="D5" s="1" t="s">
        <v>0</v>
      </c>
      <c r="E5" s="3" t="s">
        <v>1</v>
      </c>
      <c r="F5" s="1" t="s">
        <v>0</v>
      </c>
      <c r="G5" s="1" t="s">
        <v>1</v>
      </c>
      <c r="H5" s="1" t="s">
        <v>0</v>
      </c>
      <c r="I5" s="3" t="s">
        <v>1</v>
      </c>
      <c r="J5" s="1" t="s">
        <v>0</v>
      </c>
      <c r="K5" s="1" t="s">
        <v>1</v>
      </c>
      <c r="L5" s="1" t="s">
        <v>0</v>
      </c>
      <c r="M5" s="3" t="s">
        <v>1</v>
      </c>
      <c r="N5" s="1" t="s">
        <v>0</v>
      </c>
      <c r="O5" s="1" t="s">
        <v>1</v>
      </c>
      <c r="P5" s="1" t="s">
        <v>0</v>
      </c>
      <c r="Q5" s="3" t="s">
        <v>1</v>
      </c>
      <c r="R5" s="1" t="s">
        <v>0</v>
      </c>
      <c r="S5" s="1" t="s">
        <v>1</v>
      </c>
      <c r="T5" s="1" t="s">
        <v>0</v>
      </c>
      <c r="U5" s="3" t="s">
        <v>1</v>
      </c>
      <c r="V5" s="1" t="s">
        <v>0</v>
      </c>
      <c r="W5" s="1" t="s">
        <v>1</v>
      </c>
      <c r="X5" s="1" t="s">
        <v>0</v>
      </c>
      <c r="Y5" s="3" t="s">
        <v>1</v>
      </c>
      <c r="Z5" s="1" t="s">
        <v>0</v>
      </c>
      <c r="AA5" s="1" t="s">
        <v>1</v>
      </c>
      <c r="AB5" s="1" t="s">
        <v>0</v>
      </c>
      <c r="AC5" s="3" t="s">
        <v>1</v>
      </c>
      <c r="AD5" s="1" t="s">
        <v>0</v>
      </c>
      <c r="AE5" s="1" t="s">
        <v>1</v>
      </c>
      <c r="AF5" s="1" t="s">
        <v>0</v>
      </c>
      <c r="AG5" s="3" t="s">
        <v>1</v>
      </c>
      <c r="AH5" s="1" t="s">
        <v>0</v>
      </c>
      <c r="AI5" s="1" t="s">
        <v>1</v>
      </c>
      <c r="AJ5" s="1" t="s">
        <v>0</v>
      </c>
      <c r="AK5" s="3" t="s">
        <v>1</v>
      </c>
      <c r="AL5" s="1" t="s">
        <v>0</v>
      </c>
      <c r="AM5" s="1" t="s">
        <v>1</v>
      </c>
      <c r="AN5" s="1" t="s">
        <v>0</v>
      </c>
      <c r="AO5" s="3" t="s">
        <v>1</v>
      </c>
      <c r="AP5" s="1" t="s">
        <v>0</v>
      </c>
      <c r="AQ5" s="1" t="s">
        <v>1</v>
      </c>
      <c r="AR5" s="1" t="s">
        <v>0</v>
      </c>
      <c r="AS5" s="3" t="s">
        <v>1</v>
      </c>
      <c r="AT5" s="1" t="s">
        <v>0</v>
      </c>
      <c r="AU5" s="1" t="s">
        <v>1</v>
      </c>
      <c r="AV5" s="1" t="s">
        <v>0</v>
      </c>
      <c r="AW5" s="3" t="s">
        <v>1</v>
      </c>
      <c r="AX5" s="1" t="s">
        <v>0</v>
      </c>
      <c r="AY5" s="1" t="s">
        <v>1</v>
      </c>
      <c r="AZ5" s="1" t="s">
        <v>0</v>
      </c>
      <c r="BA5" s="3" t="s">
        <v>1</v>
      </c>
      <c r="BB5" s="1" t="s">
        <v>0</v>
      </c>
      <c r="BC5" s="1" t="s">
        <v>1</v>
      </c>
      <c r="BD5" s="1" t="s">
        <v>0</v>
      </c>
      <c r="BE5" s="3" t="s">
        <v>1</v>
      </c>
      <c r="BF5" s="1" t="s">
        <v>0</v>
      </c>
      <c r="BG5" s="1" t="s">
        <v>1</v>
      </c>
      <c r="BH5" s="1" t="s">
        <v>0</v>
      </c>
      <c r="BI5" s="3" t="s">
        <v>1</v>
      </c>
      <c r="BJ5" s="1" t="s">
        <v>0</v>
      </c>
      <c r="BK5" s="1" t="s">
        <v>1</v>
      </c>
      <c r="BL5" s="1" t="s">
        <v>0</v>
      </c>
      <c r="BM5" s="3" t="s">
        <v>1</v>
      </c>
      <c r="BN5" s="1" t="s">
        <v>0</v>
      </c>
      <c r="BO5" s="1" t="s">
        <v>1</v>
      </c>
      <c r="BP5" s="1" t="s">
        <v>0</v>
      </c>
      <c r="BQ5" s="3" t="s">
        <v>1</v>
      </c>
      <c r="BR5" s="1" t="s">
        <v>0</v>
      </c>
      <c r="BS5" s="1" t="s">
        <v>1</v>
      </c>
      <c r="BT5" s="1" t="s">
        <v>0</v>
      </c>
      <c r="BU5" s="11" t="s">
        <v>1</v>
      </c>
      <c r="BV5" s="1" t="s">
        <v>0</v>
      </c>
      <c r="BW5" s="1" t="s">
        <v>1</v>
      </c>
      <c r="BX5" s="1" t="s">
        <v>0</v>
      </c>
      <c r="BY5" s="11" t="s">
        <v>1</v>
      </c>
      <c r="BZ5" s="1" t="s">
        <v>0</v>
      </c>
      <c r="CA5" s="1" t="s">
        <v>1</v>
      </c>
      <c r="CB5" s="1" t="s">
        <v>0</v>
      </c>
      <c r="CC5" s="11" t="s">
        <v>1</v>
      </c>
      <c r="CD5" s="1" t="s">
        <v>0</v>
      </c>
      <c r="CE5" s="1" t="s">
        <v>1</v>
      </c>
      <c r="CF5" s="1" t="s">
        <v>0</v>
      </c>
      <c r="CG5" s="11" t="s">
        <v>1</v>
      </c>
    </row>
    <row r="6" spans="1:85" x14ac:dyDescent="0.25">
      <c r="A6">
        <v>1980</v>
      </c>
      <c r="B6" s="5"/>
      <c r="C6" s="5"/>
      <c r="D6" s="5"/>
      <c r="E6" s="6"/>
      <c r="F6" s="5"/>
      <c r="G6" s="5"/>
      <c r="H6" s="5"/>
      <c r="I6" s="6"/>
      <c r="J6" s="5"/>
      <c r="K6" s="5"/>
      <c r="L6" s="5"/>
      <c r="M6" s="6"/>
      <c r="N6" s="32">
        <v>112</v>
      </c>
      <c r="O6" s="32">
        <v>19</v>
      </c>
      <c r="P6" s="31"/>
      <c r="Q6" s="6"/>
      <c r="R6" s="5"/>
      <c r="S6" s="5"/>
      <c r="T6" s="5"/>
      <c r="U6" s="6"/>
      <c r="V6" s="15"/>
      <c r="W6" s="15"/>
      <c r="X6" s="15"/>
      <c r="Y6" s="6"/>
      <c r="Z6" s="5"/>
      <c r="AA6" s="5"/>
      <c r="AB6" s="5"/>
      <c r="AC6" s="6"/>
      <c r="AD6" s="5"/>
      <c r="AE6" s="5"/>
      <c r="AF6" s="5"/>
      <c r="AG6" s="6"/>
      <c r="AH6" s="5"/>
      <c r="AI6" s="5"/>
      <c r="AJ6" s="5"/>
      <c r="AK6" s="6"/>
      <c r="AL6" s="5"/>
      <c r="AM6" s="5"/>
      <c r="AN6" s="5"/>
      <c r="AO6" s="6"/>
      <c r="AP6" s="5"/>
      <c r="AQ6" s="5"/>
      <c r="AR6" s="5"/>
      <c r="AS6" s="6"/>
      <c r="AT6" s="5"/>
      <c r="AU6" s="5"/>
      <c r="AV6" s="5"/>
      <c r="AW6" s="6"/>
      <c r="AX6" s="5"/>
      <c r="AY6" s="5"/>
      <c r="AZ6" s="5"/>
      <c r="BA6" s="6"/>
      <c r="BB6" s="9">
        <v>2200</v>
      </c>
      <c r="BC6" s="9">
        <v>411</v>
      </c>
      <c r="BD6" s="9">
        <v>1182</v>
      </c>
      <c r="BE6" s="10">
        <v>168</v>
      </c>
      <c r="BF6" s="9">
        <v>1200</v>
      </c>
      <c r="BG6" s="9">
        <v>210</v>
      </c>
      <c r="BH6" s="9">
        <v>300</v>
      </c>
      <c r="BI6" s="10">
        <v>20</v>
      </c>
      <c r="BJ6" s="5"/>
      <c r="BK6" s="5"/>
      <c r="BL6" s="5"/>
      <c r="BM6" s="6"/>
      <c r="BN6" s="5"/>
      <c r="BO6" s="5"/>
      <c r="BP6" s="5"/>
      <c r="BQ6" s="6"/>
      <c r="BR6" s="5"/>
      <c r="BS6" s="5"/>
      <c r="BT6" s="5"/>
    </row>
    <row r="7" spans="1:85" x14ac:dyDescent="0.25">
      <c r="A7">
        <f t="shared" ref="A7:A44" si="0">1+A6</f>
        <v>1981</v>
      </c>
      <c r="B7" s="5"/>
      <c r="C7" s="5"/>
      <c r="D7" s="5"/>
      <c r="E7" s="6"/>
      <c r="F7" s="5"/>
      <c r="G7" s="5"/>
      <c r="H7" s="5"/>
      <c r="I7" s="6"/>
      <c r="J7" s="5"/>
      <c r="K7" s="5"/>
      <c r="L7" s="5"/>
      <c r="M7" s="6"/>
      <c r="N7" s="26">
        <v>109</v>
      </c>
      <c r="O7" s="26">
        <v>18</v>
      </c>
      <c r="P7" s="31"/>
      <c r="Q7" s="6"/>
      <c r="R7" s="5"/>
      <c r="S7" s="5"/>
      <c r="T7" s="5"/>
      <c r="U7" s="6"/>
      <c r="V7" s="15"/>
      <c r="W7" s="15"/>
      <c r="X7" s="15"/>
      <c r="Y7" s="6"/>
      <c r="Z7" s="5"/>
      <c r="AA7" s="5"/>
      <c r="AB7" s="5"/>
      <c r="AC7" s="6"/>
      <c r="AD7" s="5"/>
      <c r="AE7" s="5"/>
      <c r="AF7" s="5"/>
      <c r="AG7" s="6"/>
      <c r="AH7" s="5"/>
      <c r="AI7" s="5"/>
      <c r="AJ7" s="5"/>
      <c r="AK7" s="6"/>
      <c r="AL7" s="5"/>
      <c r="AM7" s="5"/>
      <c r="AN7" s="5"/>
      <c r="AO7" s="6"/>
      <c r="AP7" s="5"/>
      <c r="AQ7" s="5"/>
      <c r="AR7" s="5"/>
      <c r="AS7" s="6"/>
      <c r="AT7" s="5"/>
      <c r="AU7" s="5"/>
      <c r="AV7" s="5"/>
      <c r="AW7" s="6"/>
      <c r="AX7" s="5"/>
      <c r="AY7" s="5"/>
      <c r="AZ7" s="5"/>
      <c r="BA7" s="6"/>
      <c r="BB7" s="9">
        <v>2500</v>
      </c>
      <c r="BC7" s="9">
        <v>405</v>
      </c>
      <c r="BD7" s="9">
        <v>1180</v>
      </c>
      <c r="BE7" s="10">
        <v>146</v>
      </c>
      <c r="BF7" s="9">
        <v>1600</v>
      </c>
      <c r="BG7" s="9">
        <v>250</v>
      </c>
      <c r="BH7" s="9">
        <v>450</v>
      </c>
      <c r="BI7" s="10">
        <v>24</v>
      </c>
      <c r="BJ7" s="5"/>
      <c r="BK7" s="5"/>
      <c r="BL7" s="5"/>
      <c r="BM7" s="6"/>
      <c r="BN7" s="5"/>
      <c r="BO7" s="5"/>
      <c r="BP7" s="5"/>
      <c r="BQ7" s="6"/>
      <c r="BR7" s="5"/>
      <c r="BS7" s="5"/>
      <c r="BT7" s="5"/>
    </row>
    <row r="8" spans="1:85" x14ac:dyDescent="0.25">
      <c r="A8">
        <f t="shared" si="0"/>
        <v>1982</v>
      </c>
      <c r="B8" s="5"/>
      <c r="C8" s="5"/>
      <c r="D8" s="5"/>
      <c r="E8" s="6"/>
      <c r="F8" s="5"/>
      <c r="G8" s="5"/>
      <c r="H8" s="5"/>
      <c r="I8" s="6"/>
      <c r="J8" s="7">
        <v>88</v>
      </c>
      <c r="K8" s="7">
        <v>6</v>
      </c>
      <c r="L8" s="5"/>
      <c r="M8" s="6"/>
      <c r="N8" s="26">
        <v>119</v>
      </c>
      <c r="O8" s="26">
        <v>20</v>
      </c>
      <c r="P8" s="31"/>
      <c r="Q8" s="6"/>
      <c r="R8" s="5"/>
      <c r="S8" s="5"/>
      <c r="T8" s="5"/>
      <c r="U8" s="6"/>
      <c r="V8" s="15"/>
      <c r="W8" s="15"/>
      <c r="X8" s="15"/>
      <c r="Y8" s="6"/>
      <c r="Z8" s="5"/>
      <c r="AA8" s="5"/>
      <c r="AB8" s="5"/>
      <c r="AC8" s="6"/>
      <c r="AD8" s="5"/>
      <c r="AE8" s="5"/>
      <c r="AF8" s="5"/>
      <c r="AG8" s="6"/>
      <c r="AH8" s="5"/>
      <c r="AI8" s="5"/>
      <c r="AJ8" s="5"/>
      <c r="AK8" s="6"/>
      <c r="AL8" s="5"/>
      <c r="AM8" s="5"/>
      <c r="AN8" s="5"/>
      <c r="AO8" s="6"/>
      <c r="AP8" s="5"/>
      <c r="AQ8" s="5"/>
      <c r="AR8" s="5"/>
      <c r="AS8" s="6"/>
      <c r="AT8" s="5"/>
      <c r="AU8" s="5"/>
      <c r="AV8" s="5"/>
      <c r="AW8" s="6"/>
      <c r="AX8" s="5"/>
      <c r="AY8" s="5"/>
      <c r="AZ8" s="5"/>
      <c r="BA8" s="6"/>
      <c r="BB8" s="9">
        <v>3100</v>
      </c>
      <c r="BC8" s="9">
        <v>584</v>
      </c>
      <c r="BD8" s="9">
        <v>1292</v>
      </c>
      <c r="BE8" s="10">
        <v>167</v>
      </c>
      <c r="BF8" s="9">
        <v>1800</v>
      </c>
      <c r="BG8" s="9">
        <v>200</v>
      </c>
      <c r="BH8" s="9">
        <v>450</v>
      </c>
      <c r="BI8" s="10">
        <v>30</v>
      </c>
      <c r="BJ8" s="5"/>
      <c r="BK8" s="5"/>
      <c r="BL8" s="5"/>
      <c r="BM8" s="6"/>
      <c r="BN8" s="5"/>
      <c r="BO8" s="5"/>
      <c r="BP8" s="5"/>
      <c r="BQ8" s="6"/>
      <c r="BR8" s="5"/>
      <c r="BS8" s="5"/>
      <c r="BT8" s="5"/>
    </row>
    <row r="9" spans="1:85" x14ac:dyDescent="0.25">
      <c r="A9">
        <f t="shared" si="0"/>
        <v>1983</v>
      </c>
      <c r="B9" s="18"/>
      <c r="C9" s="5"/>
      <c r="D9" s="5"/>
      <c r="E9" s="6"/>
      <c r="F9" s="5"/>
      <c r="G9" s="5"/>
      <c r="H9" s="5"/>
      <c r="I9" s="6"/>
      <c r="J9" s="7">
        <v>182</v>
      </c>
      <c r="K9" s="7">
        <v>12</v>
      </c>
      <c r="L9" s="5"/>
      <c r="M9" s="6"/>
      <c r="N9" s="26">
        <v>130</v>
      </c>
      <c r="O9" s="26">
        <v>22</v>
      </c>
      <c r="P9" s="31"/>
      <c r="Q9" s="6"/>
      <c r="R9" s="5"/>
      <c r="S9" s="5"/>
      <c r="T9" s="5"/>
      <c r="U9" s="6"/>
      <c r="V9" s="15"/>
      <c r="W9" s="15"/>
      <c r="X9" s="15"/>
      <c r="Y9" s="6"/>
      <c r="Z9" s="5"/>
      <c r="AA9" s="5"/>
      <c r="AB9" s="5"/>
      <c r="AC9" s="6"/>
      <c r="AD9" s="5"/>
      <c r="AE9" s="5"/>
      <c r="AF9" s="5"/>
      <c r="AG9" s="6"/>
      <c r="AH9" s="5"/>
      <c r="AI9" s="5"/>
      <c r="AJ9" s="5"/>
      <c r="AK9" s="6"/>
      <c r="AL9" s="5"/>
      <c r="AM9" s="5"/>
      <c r="AN9" s="5"/>
      <c r="AO9" s="6"/>
      <c r="AP9" s="5"/>
      <c r="AQ9" s="5"/>
      <c r="AR9" s="5"/>
      <c r="AS9" s="6"/>
      <c r="AT9" s="5"/>
      <c r="AU9" s="5"/>
      <c r="AV9" s="5"/>
      <c r="AW9" s="6"/>
      <c r="AX9" s="5"/>
      <c r="AY9" s="5"/>
      <c r="AZ9" s="5"/>
      <c r="BA9" s="6"/>
      <c r="BB9" s="9">
        <v>3900</v>
      </c>
      <c r="BC9" s="9">
        <v>692</v>
      </c>
      <c r="BD9" s="9">
        <v>1362</v>
      </c>
      <c r="BE9" s="10">
        <v>199</v>
      </c>
      <c r="BF9" s="9">
        <v>1700</v>
      </c>
      <c r="BG9" s="9">
        <v>205</v>
      </c>
      <c r="BH9" s="9">
        <v>400</v>
      </c>
      <c r="BI9" s="10">
        <v>25</v>
      </c>
      <c r="BJ9" s="5"/>
      <c r="BK9" s="5"/>
      <c r="BL9" s="5"/>
      <c r="BM9" s="6"/>
      <c r="BN9" s="5"/>
      <c r="BO9" s="5"/>
      <c r="BP9" s="5"/>
      <c r="BQ9" s="6"/>
      <c r="BR9" s="5"/>
      <c r="BS9" s="5"/>
      <c r="BT9" s="5"/>
    </row>
    <row r="10" spans="1:85" x14ac:dyDescent="0.25">
      <c r="A10">
        <f t="shared" si="0"/>
        <v>1984</v>
      </c>
      <c r="B10" s="5"/>
      <c r="C10" s="5"/>
      <c r="D10" s="5"/>
      <c r="E10" s="6"/>
      <c r="F10" s="5"/>
      <c r="G10" s="5"/>
      <c r="H10" s="5"/>
      <c r="I10" s="6"/>
      <c r="J10" s="7">
        <v>185</v>
      </c>
      <c r="K10" s="7">
        <v>13</v>
      </c>
      <c r="L10" s="5"/>
      <c r="M10" s="6"/>
      <c r="N10" s="26">
        <v>139</v>
      </c>
      <c r="O10" s="26">
        <v>24</v>
      </c>
      <c r="P10" s="31"/>
      <c r="Q10" s="6"/>
      <c r="R10" s="5"/>
      <c r="S10" s="5"/>
      <c r="T10" s="5"/>
      <c r="U10" s="6"/>
      <c r="V10" s="15"/>
      <c r="W10" s="15"/>
      <c r="X10" s="15"/>
      <c r="Y10" s="6"/>
      <c r="Z10" s="5"/>
      <c r="AA10" s="5"/>
      <c r="AB10" s="5"/>
      <c r="AC10" s="6"/>
      <c r="AD10" s="5"/>
      <c r="AE10" s="5"/>
      <c r="AF10" s="5"/>
      <c r="AG10" s="6"/>
      <c r="AH10" s="5"/>
      <c r="AI10" s="5"/>
      <c r="AJ10" s="5"/>
      <c r="AK10" s="6"/>
      <c r="AL10" s="5"/>
      <c r="AM10" s="5"/>
      <c r="AN10" s="5"/>
      <c r="AO10" s="6"/>
      <c r="AP10" s="5"/>
      <c r="AQ10" s="5"/>
      <c r="AR10" s="5"/>
      <c r="AS10" s="6"/>
      <c r="AT10" s="5"/>
      <c r="AU10" s="5"/>
      <c r="AV10" s="5"/>
      <c r="AW10" s="6"/>
      <c r="AX10" s="5"/>
      <c r="AY10" s="5"/>
      <c r="AZ10" s="5"/>
      <c r="BA10" s="6"/>
      <c r="BB10" s="9">
        <v>4700</v>
      </c>
      <c r="BC10" s="9">
        <v>891</v>
      </c>
      <c r="BD10" s="9">
        <v>1587</v>
      </c>
      <c r="BE10" s="10">
        <v>194</v>
      </c>
      <c r="BF10" s="9">
        <v>1950</v>
      </c>
      <c r="BG10" s="9">
        <v>235</v>
      </c>
      <c r="BH10" s="9">
        <v>500</v>
      </c>
      <c r="BI10" s="10">
        <v>40</v>
      </c>
      <c r="BJ10" s="5"/>
      <c r="BK10" s="5"/>
      <c r="BL10" s="5"/>
      <c r="BM10" s="6"/>
      <c r="BN10" s="5"/>
      <c r="BO10" s="5"/>
      <c r="BP10" s="5"/>
      <c r="BQ10" s="6"/>
      <c r="BR10" s="5"/>
      <c r="BS10" s="5"/>
      <c r="BT10" s="5"/>
    </row>
    <row r="11" spans="1:85" x14ac:dyDescent="0.25">
      <c r="A11">
        <f t="shared" si="0"/>
        <v>1985</v>
      </c>
      <c r="B11" s="5"/>
      <c r="C11" s="5"/>
      <c r="D11" s="5"/>
      <c r="E11" s="6"/>
      <c r="F11" s="5"/>
      <c r="G11" s="5"/>
      <c r="H11" s="5"/>
      <c r="I11" s="6"/>
      <c r="J11" s="7">
        <v>177</v>
      </c>
      <c r="K11" s="7">
        <v>29</v>
      </c>
      <c r="L11" s="5"/>
      <c r="M11" s="6"/>
      <c r="N11" s="26">
        <v>140</v>
      </c>
      <c r="O11" s="26">
        <v>24</v>
      </c>
      <c r="P11" s="31"/>
      <c r="Q11" s="6"/>
      <c r="R11" s="5"/>
      <c r="S11" s="5"/>
      <c r="T11" s="5"/>
      <c r="U11" s="6"/>
      <c r="V11" s="15"/>
      <c r="W11" s="15"/>
      <c r="X11" s="15"/>
      <c r="Y11" s="6"/>
      <c r="Z11" s="5"/>
      <c r="AA11" s="5"/>
      <c r="AB11" s="5"/>
      <c r="AC11" s="6"/>
      <c r="AD11" s="5"/>
      <c r="AE11" s="5"/>
      <c r="AF11" s="5"/>
      <c r="AG11" s="6"/>
      <c r="AH11" s="5"/>
      <c r="AI11" s="5"/>
      <c r="AJ11" s="5"/>
      <c r="AK11" s="6"/>
      <c r="AL11" s="5"/>
      <c r="AM11" s="5"/>
      <c r="AN11" s="5"/>
      <c r="AO11" s="6"/>
      <c r="AP11" s="5"/>
      <c r="AQ11" s="5"/>
      <c r="AR11" s="5"/>
      <c r="AS11" s="6"/>
      <c r="AT11" s="5"/>
      <c r="AU11" s="5"/>
      <c r="AV11" s="5"/>
      <c r="AW11" s="6"/>
      <c r="AX11" s="5"/>
      <c r="AY11" s="5"/>
      <c r="AZ11" s="5"/>
      <c r="BA11" s="6"/>
      <c r="BB11" s="9">
        <v>4750</v>
      </c>
      <c r="BC11" s="9">
        <v>856</v>
      </c>
      <c r="BD11" s="9">
        <v>1739</v>
      </c>
      <c r="BE11" s="10">
        <v>194</v>
      </c>
      <c r="BF11" s="9">
        <v>2100</v>
      </c>
      <c r="BG11" s="9">
        <v>300</v>
      </c>
      <c r="BH11" s="9">
        <v>550</v>
      </c>
      <c r="BI11" s="10">
        <v>33</v>
      </c>
      <c r="BJ11" s="5"/>
      <c r="BK11" s="5"/>
      <c r="BL11" s="5"/>
      <c r="BM11" s="6"/>
      <c r="BN11" s="5"/>
      <c r="BO11" s="5"/>
      <c r="BP11" s="5"/>
      <c r="BQ11" s="6"/>
      <c r="BR11" s="5"/>
      <c r="BS11" s="5"/>
      <c r="BT11" s="5"/>
    </row>
    <row r="12" spans="1:85" x14ac:dyDescent="0.25">
      <c r="A12">
        <f t="shared" si="0"/>
        <v>1986</v>
      </c>
      <c r="B12" s="5"/>
      <c r="C12" s="5"/>
      <c r="D12" s="5"/>
      <c r="E12" s="6"/>
      <c r="F12" s="5"/>
      <c r="G12" s="5"/>
      <c r="H12" s="5"/>
      <c r="I12" s="6"/>
      <c r="J12" s="7">
        <v>141</v>
      </c>
      <c r="K12" s="7">
        <v>28</v>
      </c>
      <c r="L12" s="5"/>
      <c r="M12" s="6"/>
      <c r="N12" s="26">
        <v>145</v>
      </c>
      <c r="O12" s="26">
        <v>25</v>
      </c>
      <c r="P12" s="31"/>
      <c r="Q12" s="6"/>
      <c r="R12" s="5"/>
      <c r="S12" s="5"/>
      <c r="T12" s="5"/>
      <c r="U12" s="6"/>
      <c r="V12" s="15"/>
      <c r="W12" s="15"/>
      <c r="X12" s="15"/>
      <c r="Y12" s="6"/>
      <c r="Z12" s="5"/>
      <c r="AA12" s="5"/>
      <c r="AB12" s="5"/>
      <c r="AC12" s="6"/>
      <c r="AD12" s="5"/>
      <c r="AE12" s="5"/>
      <c r="AF12" s="5"/>
      <c r="AG12" s="6"/>
      <c r="AH12" s="5"/>
      <c r="AI12" s="5"/>
      <c r="AJ12" s="5"/>
      <c r="AK12" s="6"/>
      <c r="AL12" s="5"/>
      <c r="AM12" s="5"/>
      <c r="AN12" s="5"/>
      <c r="AO12" s="6"/>
      <c r="AP12" s="5"/>
      <c r="AQ12" s="5"/>
      <c r="AR12" s="5"/>
      <c r="AS12" s="6"/>
      <c r="AT12" s="5"/>
      <c r="AU12" s="5"/>
      <c r="AV12" s="5"/>
      <c r="AW12" s="6"/>
      <c r="AX12" s="5"/>
      <c r="AY12" s="5"/>
      <c r="AZ12" s="5"/>
      <c r="BA12" s="6"/>
      <c r="BB12" s="9">
        <v>4995</v>
      </c>
      <c r="BC12" s="9">
        <v>881</v>
      </c>
      <c r="BD12" s="9">
        <v>1679</v>
      </c>
      <c r="BE12" s="10">
        <v>236</v>
      </c>
      <c r="BF12" s="9">
        <v>2600</v>
      </c>
      <c r="BG12" s="9">
        <v>440</v>
      </c>
      <c r="BH12" s="9">
        <v>700</v>
      </c>
      <c r="BI12" s="10">
        <v>45</v>
      </c>
      <c r="BJ12" s="5"/>
      <c r="BK12" s="5"/>
      <c r="BL12" s="5"/>
      <c r="BM12" s="6"/>
      <c r="BN12" s="5"/>
      <c r="BO12" s="5"/>
      <c r="BP12" s="5"/>
      <c r="BQ12" s="6"/>
      <c r="BR12" s="5"/>
      <c r="BS12" s="5"/>
      <c r="BT12" s="5"/>
    </row>
    <row r="13" spans="1:85" x14ac:dyDescent="0.25">
      <c r="A13">
        <f t="shared" si="0"/>
        <v>1987</v>
      </c>
      <c r="B13" s="5"/>
      <c r="C13" s="5"/>
      <c r="D13" s="5"/>
      <c r="E13" s="6"/>
      <c r="F13" s="5"/>
      <c r="G13" s="5"/>
      <c r="H13" s="5"/>
      <c r="I13" s="6"/>
      <c r="J13" s="7">
        <v>165</v>
      </c>
      <c r="K13" s="7">
        <v>29</v>
      </c>
      <c r="L13" s="5"/>
      <c r="M13" s="6"/>
      <c r="N13" s="26">
        <v>140</v>
      </c>
      <c r="O13" s="26">
        <v>24</v>
      </c>
      <c r="P13" s="31"/>
      <c r="Q13" s="6"/>
      <c r="R13" s="5"/>
      <c r="S13" s="5"/>
      <c r="T13" s="5"/>
      <c r="U13" s="6"/>
      <c r="V13" s="15"/>
      <c r="W13" s="15"/>
      <c r="X13" s="15"/>
      <c r="Y13" s="6"/>
      <c r="Z13" s="5"/>
      <c r="AA13" s="5"/>
      <c r="AB13" s="5"/>
      <c r="AC13" s="6"/>
      <c r="AD13" s="5"/>
      <c r="AE13" s="5"/>
      <c r="AF13" s="5"/>
      <c r="AG13" s="6"/>
      <c r="AH13" s="5"/>
      <c r="AI13" s="5"/>
      <c r="AJ13" s="5"/>
      <c r="AK13" s="6"/>
      <c r="AL13" s="5"/>
      <c r="AM13" s="5"/>
      <c r="AN13" s="5"/>
      <c r="AO13" s="6"/>
      <c r="AP13" s="5"/>
      <c r="AQ13" s="5"/>
      <c r="AR13" s="5"/>
      <c r="AS13" s="6"/>
      <c r="AT13" s="5"/>
      <c r="AU13" s="5"/>
      <c r="AV13" s="5"/>
      <c r="AW13" s="6"/>
      <c r="AX13" s="5"/>
      <c r="AY13" s="5"/>
      <c r="AZ13" s="5"/>
      <c r="BA13" s="6"/>
      <c r="BB13" s="9">
        <v>6105</v>
      </c>
      <c r="BC13" s="9">
        <v>965</v>
      </c>
      <c r="BD13" s="9">
        <v>2175</v>
      </c>
      <c r="BE13" s="10">
        <v>259</v>
      </c>
      <c r="BF13" s="9">
        <v>2800</v>
      </c>
      <c r="BG13" s="9">
        <v>460</v>
      </c>
      <c r="BH13" s="9">
        <v>1000</v>
      </c>
      <c r="BI13" s="10">
        <v>51</v>
      </c>
      <c r="BJ13" s="9">
        <v>1400</v>
      </c>
      <c r="BK13" s="9">
        <v>110</v>
      </c>
      <c r="BL13" s="9"/>
      <c r="BM13" s="10"/>
      <c r="BN13" s="5"/>
      <c r="BO13" s="5"/>
      <c r="BP13" s="5"/>
      <c r="BQ13" s="6"/>
      <c r="BR13" s="5"/>
      <c r="BS13" s="5"/>
      <c r="BT13" s="5"/>
    </row>
    <row r="14" spans="1:85" x14ac:dyDescent="0.25">
      <c r="A14">
        <f t="shared" si="0"/>
        <v>1988</v>
      </c>
      <c r="C14" s="5"/>
      <c r="D14" s="5"/>
      <c r="E14" s="6"/>
      <c r="F14" s="5"/>
      <c r="G14" s="5"/>
      <c r="H14" s="5"/>
      <c r="I14" s="6"/>
      <c r="J14" s="7">
        <v>197</v>
      </c>
      <c r="K14" s="7">
        <v>36</v>
      </c>
      <c r="L14" s="5"/>
      <c r="M14" s="6"/>
      <c r="N14" s="26">
        <v>149</v>
      </c>
      <c r="O14" s="26">
        <v>26</v>
      </c>
      <c r="P14" s="31"/>
      <c r="Q14" s="6"/>
      <c r="R14" s="5"/>
      <c r="S14" s="5"/>
      <c r="T14" s="5"/>
      <c r="U14" s="6"/>
      <c r="V14" s="15"/>
      <c r="W14" s="15"/>
      <c r="X14" s="15"/>
      <c r="Y14" s="6"/>
      <c r="Z14" s="5"/>
      <c r="AA14" s="5"/>
      <c r="AB14" s="5"/>
      <c r="AC14" s="6"/>
      <c r="AD14" s="5"/>
      <c r="AE14" s="5"/>
      <c r="AF14" s="5"/>
      <c r="AG14" s="6"/>
      <c r="AH14" s="5"/>
      <c r="AI14" s="5"/>
      <c r="AJ14" s="5"/>
      <c r="AK14" s="6"/>
      <c r="AL14" s="5"/>
      <c r="AM14" s="5"/>
      <c r="AN14" s="5"/>
      <c r="AO14" s="6"/>
      <c r="AP14" s="5"/>
      <c r="AQ14" s="5"/>
      <c r="AR14" s="5"/>
      <c r="AS14" s="6"/>
      <c r="AT14" s="5"/>
      <c r="AU14" s="5"/>
      <c r="AV14" s="5"/>
      <c r="AW14" s="6"/>
      <c r="AX14" s="5"/>
      <c r="AY14" s="5"/>
      <c r="AZ14" s="5"/>
      <c r="BA14" s="6"/>
      <c r="BB14" s="9">
        <v>7520</v>
      </c>
      <c r="BC14" s="9">
        <v>997</v>
      </c>
      <c r="BD14" s="9">
        <v>2258</v>
      </c>
      <c r="BE14" s="10">
        <v>242</v>
      </c>
      <c r="BF14" s="9">
        <v>2980</v>
      </c>
      <c r="BG14" s="9">
        <v>440</v>
      </c>
      <c r="BH14" s="9">
        <v>1300</v>
      </c>
      <c r="BI14" s="10">
        <v>56</v>
      </c>
      <c r="BJ14" s="9">
        <v>3950</v>
      </c>
      <c r="BK14" s="9">
        <v>350</v>
      </c>
      <c r="BL14" s="9"/>
      <c r="BM14" s="10"/>
      <c r="BN14" s="5"/>
      <c r="BO14" s="5"/>
      <c r="BP14" s="5"/>
      <c r="BQ14" s="6"/>
      <c r="BR14" s="5"/>
      <c r="BS14" s="5"/>
      <c r="BT14" s="5"/>
    </row>
    <row r="15" spans="1:85" x14ac:dyDescent="0.25">
      <c r="A15">
        <f t="shared" si="0"/>
        <v>1989</v>
      </c>
      <c r="B15" s="5"/>
      <c r="C15" s="5"/>
      <c r="D15" s="5"/>
      <c r="E15" s="6"/>
      <c r="F15" s="5"/>
      <c r="G15" s="5"/>
      <c r="H15" s="5"/>
      <c r="I15" s="6"/>
      <c r="J15" s="7">
        <v>174</v>
      </c>
      <c r="K15" s="7">
        <v>41</v>
      </c>
      <c r="L15" s="5"/>
      <c r="M15" s="6"/>
      <c r="N15" s="26">
        <v>152</v>
      </c>
      <c r="O15" s="26">
        <v>26</v>
      </c>
      <c r="P15" s="31"/>
      <c r="Q15" s="6"/>
      <c r="R15" s="5"/>
      <c r="S15" s="5"/>
      <c r="T15" s="5"/>
      <c r="U15" s="6"/>
      <c r="V15" s="15"/>
      <c r="W15" s="15"/>
      <c r="X15" s="15"/>
      <c r="Y15" s="6"/>
      <c r="Z15" s="5"/>
      <c r="AA15" s="5"/>
      <c r="AB15" s="5"/>
      <c r="AC15" s="6"/>
      <c r="AD15" s="5"/>
      <c r="AE15" s="5"/>
      <c r="AF15" s="5"/>
      <c r="AG15" s="6"/>
      <c r="AH15" s="5"/>
      <c r="AI15" s="5"/>
      <c r="AJ15" s="5"/>
      <c r="AK15" s="6"/>
      <c r="AL15" s="5"/>
      <c r="AM15" s="5"/>
      <c r="AN15" s="5"/>
      <c r="AO15" s="6"/>
      <c r="AP15" s="5"/>
      <c r="AQ15" s="5"/>
      <c r="AR15" s="5"/>
      <c r="AS15" s="6"/>
      <c r="AT15" s="5"/>
      <c r="AU15" s="5"/>
      <c r="AV15" s="5"/>
      <c r="AW15" s="6"/>
      <c r="AX15" s="5"/>
      <c r="AY15" s="5"/>
      <c r="AZ15" s="5"/>
      <c r="BA15" s="6"/>
      <c r="BB15" s="9">
        <v>7450</v>
      </c>
      <c r="BC15" s="9">
        <v>996</v>
      </c>
      <c r="BD15" s="9">
        <v>2266</v>
      </c>
      <c r="BE15" s="10">
        <v>257</v>
      </c>
      <c r="BF15" s="9">
        <v>2900</v>
      </c>
      <c r="BG15" s="9">
        <v>480</v>
      </c>
      <c r="BH15" s="9">
        <v>1350</v>
      </c>
      <c r="BI15" s="10">
        <v>80</v>
      </c>
      <c r="BJ15" s="9">
        <v>5200</v>
      </c>
      <c r="BK15" s="9">
        <v>620</v>
      </c>
      <c r="BL15" s="9"/>
      <c r="BM15" s="10"/>
      <c r="BN15" s="5"/>
      <c r="BO15" s="5"/>
      <c r="BP15" s="5"/>
      <c r="BQ15" s="6"/>
      <c r="BR15" s="5"/>
      <c r="BS15" s="5"/>
      <c r="BT15" s="5"/>
    </row>
    <row r="16" spans="1:85" x14ac:dyDescent="0.25">
      <c r="A16">
        <f t="shared" si="0"/>
        <v>1990</v>
      </c>
      <c r="B16" s="7">
        <v>122500</v>
      </c>
      <c r="C16" s="7">
        <v>23500</v>
      </c>
      <c r="D16" s="7">
        <v>123000</v>
      </c>
      <c r="E16" s="8">
        <v>11000</v>
      </c>
      <c r="F16" s="5"/>
      <c r="G16" s="5"/>
      <c r="H16" s="5"/>
      <c r="I16" s="6"/>
      <c r="J16" s="7">
        <v>200</v>
      </c>
      <c r="K16" s="7">
        <v>51</v>
      </c>
      <c r="L16" s="5"/>
      <c r="M16" s="6"/>
      <c r="N16" s="26">
        <v>150</v>
      </c>
      <c r="O16" s="26">
        <v>26</v>
      </c>
      <c r="P16" s="31"/>
      <c r="Q16" s="6"/>
      <c r="R16" s="5"/>
      <c r="S16" s="5"/>
      <c r="T16" s="5"/>
      <c r="U16" s="6"/>
      <c r="V16" s="15"/>
      <c r="W16" s="15"/>
      <c r="X16" s="15"/>
      <c r="Y16" s="6"/>
      <c r="Z16" s="5"/>
      <c r="AA16" s="5"/>
      <c r="AB16" s="5"/>
      <c r="AC16" s="6"/>
      <c r="AD16" s="5"/>
      <c r="AE16" s="5"/>
      <c r="AF16" s="5"/>
      <c r="AG16" s="6"/>
      <c r="AH16" s="5"/>
      <c r="AI16" s="5"/>
      <c r="AJ16" s="5"/>
      <c r="AK16" s="6"/>
      <c r="AL16" s="5"/>
      <c r="AM16" s="5"/>
      <c r="AN16" s="5"/>
      <c r="AO16" s="6"/>
      <c r="AP16" s="5"/>
      <c r="AQ16" s="5"/>
      <c r="AR16" s="5"/>
      <c r="AS16" s="6"/>
      <c r="AT16" s="5"/>
      <c r="AU16" s="5"/>
      <c r="AV16" s="5"/>
      <c r="AW16" s="6"/>
      <c r="AX16" s="5"/>
      <c r="AY16" s="5"/>
      <c r="AZ16" s="5"/>
      <c r="BA16" s="6"/>
      <c r="BB16" s="9">
        <v>9300</v>
      </c>
      <c r="BC16" s="9">
        <v>1018</v>
      </c>
      <c r="BD16" s="9">
        <v>2747</v>
      </c>
      <c r="BE16" s="10">
        <v>323</v>
      </c>
      <c r="BF16" s="9">
        <v>3250</v>
      </c>
      <c r="BG16" s="9">
        <v>570</v>
      </c>
      <c r="BH16" s="9">
        <v>1500</v>
      </c>
      <c r="BI16" s="10">
        <v>98</v>
      </c>
      <c r="BJ16" s="9">
        <v>4800</v>
      </c>
      <c r="BK16" s="9">
        <v>670</v>
      </c>
      <c r="BL16" s="9"/>
      <c r="BM16" s="10"/>
      <c r="BN16" s="5"/>
      <c r="BO16" s="5"/>
      <c r="BP16" s="5"/>
      <c r="BQ16" s="6"/>
      <c r="BR16" s="5"/>
      <c r="BS16" s="5"/>
      <c r="BT16" s="5"/>
    </row>
    <row r="17" spans="1:85" x14ac:dyDescent="0.25">
      <c r="A17">
        <f t="shared" si="0"/>
        <v>1991</v>
      </c>
      <c r="B17" s="7">
        <v>120000</v>
      </c>
      <c r="C17" s="7">
        <v>25000</v>
      </c>
      <c r="D17" s="7">
        <v>150000</v>
      </c>
      <c r="E17" s="8">
        <v>17000</v>
      </c>
      <c r="F17" s="7">
        <f>128*574.38</f>
        <v>73520.639999999999</v>
      </c>
      <c r="G17" s="7">
        <f>16*574.38</f>
        <v>9190.08</v>
      </c>
      <c r="H17" s="7">
        <f>60*574.38</f>
        <v>34462.800000000003</v>
      </c>
      <c r="I17" s="8">
        <f>2*574.38</f>
        <v>1148.76</v>
      </c>
      <c r="J17" s="7">
        <v>192</v>
      </c>
      <c r="K17" s="7">
        <v>43</v>
      </c>
      <c r="L17" s="5"/>
      <c r="M17" s="6"/>
      <c r="N17" s="26">
        <v>181</v>
      </c>
      <c r="O17" s="26">
        <v>31</v>
      </c>
      <c r="P17" s="31"/>
      <c r="Q17" s="6"/>
      <c r="R17" s="5"/>
      <c r="S17" s="5"/>
      <c r="T17" s="5"/>
      <c r="U17" s="6"/>
      <c r="V17" s="15"/>
      <c r="W17" s="15"/>
      <c r="X17" s="15"/>
      <c r="Y17" s="6"/>
      <c r="Z17" s="5"/>
      <c r="AA17" s="5"/>
      <c r="AB17" s="5"/>
      <c r="AC17" s="6"/>
      <c r="AD17" s="5"/>
      <c r="AE17" s="5"/>
      <c r="AF17" s="5"/>
      <c r="AG17" s="6"/>
      <c r="AH17" s="5"/>
      <c r="AI17" s="5"/>
      <c r="AJ17" s="5"/>
      <c r="AK17" s="6"/>
      <c r="AL17" s="5"/>
      <c r="AM17" s="5"/>
      <c r="AN17" s="5"/>
      <c r="AO17" s="6"/>
      <c r="AP17" s="5"/>
      <c r="AQ17" s="5"/>
      <c r="AR17" s="5"/>
      <c r="AS17" s="6"/>
      <c r="AT17" s="5"/>
      <c r="AU17" s="5"/>
      <c r="AV17" s="5"/>
      <c r="AW17" s="6"/>
      <c r="AX17" s="5"/>
      <c r="AY17" s="5"/>
      <c r="AZ17" s="5"/>
      <c r="BA17" s="6"/>
      <c r="BB17" s="9">
        <v>11021</v>
      </c>
      <c r="BC17" s="9">
        <v>1380</v>
      </c>
      <c r="BD17" s="9">
        <v>3842</v>
      </c>
      <c r="BE17" s="10">
        <v>341</v>
      </c>
      <c r="BF17" s="9">
        <v>2906</v>
      </c>
      <c r="BG17" s="9">
        <v>478</v>
      </c>
      <c r="BH17" s="9">
        <v>1170</v>
      </c>
      <c r="BI17" s="10">
        <v>66</v>
      </c>
      <c r="BJ17" s="9">
        <v>4500</v>
      </c>
      <c r="BK17" s="9">
        <v>700</v>
      </c>
      <c r="BL17" s="9"/>
      <c r="BM17" s="10"/>
      <c r="BN17" s="5"/>
      <c r="BO17" s="5"/>
      <c r="BP17" s="5"/>
      <c r="BQ17" s="6"/>
      <c r="BR17" s="5"/>
      <c r="BS17" s="5"/>
      <c r="BT17" s="5"/>
    </row>
    <row r="18" spans="1:85" x14ac:dyDescent="0.25">
      <c r="A18">
        <f t="shared" si="0"/>
        <v>1992</v>
      </c>
      <c r="B18" s="7">
        <v>125000</v>
      </c>
      <c r="C18" s="7">
        <v>22000</v>
      </c>
      <c r="D18" s="7">
        <v>160000</v>
      </c>
      <c r="E18" s="8">
        <v>13000</v>
      </c>
      <c r="F18" s="7">
        <f>130*575.84</f>
        <v>74859.199999999997</v>
      </c>
      <c r="G18" s="7">
        <f>18*575.84</f>
        <v>10365.120000000001</v>
      </c>
      <c r="H18" s="7">
        <f>69*575.84</f>
        <v>39732.959999999999</v>
      </c>
      <c r="I18" s="8">
        <f>3*575.84</f>
        <v>1727.52</v>
      </c>
      <c r="J18" s="7">
        <v>240</v>
      </c>
      <c r="K18" s="7">
        <v>59</v>
      </c>
      <c r="L18" s="5"/>
      <c r="M18" s="6"/>
      <c r="N18" s="5"/>
      <c r="O18" s="5"/>
      <c r="P18" s="5"/>
      <c r="Q18" s="6"/>
      <c r="R18" s="5"/>
      <c r="S18" s="5"/>
      <c r="T18" s="5"/>
      <c r="U18" s="6"/>
      <c r="V18" s="15"/>
      <c r="W18" s="15"/>
      <c r="X18" s="15"/>
      <c r="Y18" s="6"/>
      <c r="Z18" s="5"/>
      <c r="AA18" s="5"/>
      <c r="AB18" s="5"/>
      <c r="AC18" s="6"/>
      <c r="AD18" s="5"/>
      <c r="AE18" s="5"/>
      <c r="AF18" s="5"/>
      <c r="AG18" s="6"/>
      <c r="AH18" s="5"/>
      <c r="AI18" s="5"/>
      <c r="AJ18" s="5"/>
      <c r="AK18" s="6"/>
      <c r="AL18" s="5"/>
      <c r="AM18" s="5"/>
      <c r="AN18" s="5"/>
      <c r="AO18" s="6"/>
      <c r="AP18" s="5"/>
      <c r="AQ18" s="5"/>
      <c r="AR18" s="5"/>
      <c r="AS18" s="6"/>
      <c r="AT18" s="5"/>
      <c r="AU18" s="5"/>
      <c r="AV18" s="5"/>
      <c r="AW18" s="6"/>
      <c r="AX18" s="5"/>
      <c r="AY18" s="5"/>
      <c r="AZ18" s="5"/>
      <c r="BA18" s="6"/>
      <c r="BB18" s="9">
        <v>11221</v>
      </c>
      <c r="BC18" s="9">
        <v>1460</v>
      </c>
      <c r="BD18" s="9">
        <v>5235</v>
      </c>
      <c r="BE18" s="10">
        <v>461</v>
      </c>
      <c r="BF18" s="9">
        <v>2967.2</v>
      </c>
      <c r="BG18" s="9">
        <v>485.6</v>
      </c>
      <c r="BH18" s="9">
        <v>1264</v>
      </c>
      <c r="BI18" s="10">
        <v>70.2</v>
      </c>
      <c r="BJ18" s="9">
        <v>4800</v>
      </c>
      <c r="BK18" s="9">
        <v>710</v>
      </c>
      <c r="BL18" s="9"/>
      <c r="BM18" s="10"/>
      <c r="BN18" s="5"/>
      <c r="BO18" s="5"/>
      <c r="BP18" s="5"/>
      <c r="BQ18" s="6"/>
      <c r="BR18" s="5"/>
      <c r="BS18" s="5"/>
      <c r="BT18" s="5"/>
    </row>
    <row r="19" spans="1:85" x14ac:dyDescent="0.25">
      <c r="A19">
        <f t="shared" si="0"/>
        <v>1993</v>
      </c>
      <c r="B19" s="7">
        <v>123000</v>
      </c>
      <c r="C19" s="7">
        <v>26000</v>
      </c>
      <c r="D19" s="7">
        <v>170000</v>
      </c>
      <c r="E19" s="8">
        <v>14000</v>
      </c>
      <c r="F19" s="7">
        <f>136*577.13</f>
        <v>78489.679999999993</v>
      </c>
      <c r="G19" s="7">
        <f>19*577.13</f>
        <v>10965.47</v>
      </c>
      <c r="H19" s="7">
        <f>82*577.13</f>
        <v>47324.659999999996</v>
      </c>
      <c r="I19" s="8">
        <f>4*577.13</f>
        <v>2308.52</v>
      </c>
      <c r="J19" s="7">
        <v>199</v>
      </c>
      <c r="K19" s="7">
        <v>42</v>
      </c>
      <c r="L19" s="5"/>
      <c r="M19" s="6"/>
      <c r="N19" s="5"/>
      <c r="O19" s="5"/>
      <c r="P19" s="5"/>
      <c r="Q19" s="6"/>
      <c r="R19" s="5"/>
      <c r="S19" s="5"/>
      <c r="T19" s="5"/>
      <c r="U19" s="6"/>
      <c r="V19" s="15"/>
      <c r="W19" s="15"/>
      <c r="X19" s="15"/>
      <c r="Y19" s="6"/>
      <c r="Z19" s="5"/>
      <c r="AA19" s="5"/>
      <c r="AB19" s="5"/>
      <c r="AC19" s="6"/>
      <c r="AD19" s="5"/>
      <c r="AE19" s="5"/>
      <c r="AF19" s="5"/>
      <c r="AG19" s="6"/>
      <c r="AH19" s="5"/>
      <c r="AI19" s="5"/>
      <c r="AJ19" s="5"/>
      <c r="AK19" s="6"/>
      <c r="AL19" s="5"/>
      <c r="AM19" s="5"/>
      <c r="AN19" s="5"/>
      <c r="AO19" s="6"/>
      <c r="AP19" s="5"/>
      <c r="AQ19" s="5"/>
      <c r="AR19" s="5"/>
      <c r="AS19" s="6"/>
      <c r="AT19" s="5"/>
      <c r="AU19" s="5"/>
      <c r="AV19" s="5"/>
      <c r="AW19" s="6"/>
      <c r="AX19" s="5"/>
      <c r="AY19" s="5"/>
      <c r="AZ19" s="5"/>
      <c r="BA19" s="6"/>
      <c r="BB19" s="9">
        <v>10042</v>
      </c>
      <c r="BC19" s="9">
        <v>1412</v>
      </c>
      <c r="BD19" s="9">
        <v>4796</v>
      </c>
      <c r="BE19" s="10">
        <v>497</v>
      </c>
      <c r="BF19" s="9">
        <v>3000.6400000000003</v>
      </c>
      <c r="BG19" s="9">
        <v>490.71999999999997</v>
      </c>
      <c r="BH19" s="9">
        <v>1316.8</v>
      </c>
      <c r="BI19" s="10">
        <v>74.039999999999992</v>
      </c>
      <c r="BJ19" s="9">
        <v>4700</v>
      </c>
      <c r="BK19" s="9">
        <v>800</v>
      </c>
      <c r="BL19" s="9"/>
      <c r="BM19" s="10"/>
      <c r="BN19" s="5"/>
      <c r="BO19" s="5"/>
      <c r="BP19" s="5"/>
      <c r="BQ19" s="6"/>
      <c r="BR19" s="5"/>
      <c r="BS19" s="5"/>
      <c r="BT19" s="5"/>
    </row>
    <row r="20" spans="1:85" x14ac:dyDescent="0.25">
      <c r="A20">
        <f t="shared" si="0"/>
        <v>1994</v>
      </c>
      <c r="B20" s="7">
        <v>120000</v>
      </c>
      <c r="C20" s="7">
        <v>28000</v>
      </c>
      <c r="D20" s="7">
        <v>210000</v>
      </c>
      <c r="E20" s="8">
        <v>19000</v>
      </c>
      <c r="F20" s="7">
        <f>141*578.62</f>
        <v>81585.42</v>
      </c>
      <c r="G20" s="7">
        <f>22*578.62</f>
        <v>12729.64</v>
      </c>
      <c r="H20" s="7">
        <f>86*578.62</f>
        <v>49761.32</v>
      </c>
      <c r="I20" s="8">
        <f>4*578.62</f>
        <v>2314.48</v>
      </c>
      <c r="J20" s="7">
        <v>195</v>
      </c>
      <c r="K20" s="7">
        <v>49</v>
      </c>
      <c r="L20" s="5"/>
      <c r="M20" s="6"/>
      <c r="N20" s="25"/>
      <c r="O20" s="5"/>
      <c r="P20" s="5"/>
      <c r="Q20" s="6"/>
      <c r="R20" s="5"/>
      <c r="S20" s="5"/>
      <c r="T20" s="5"/>
      <c r="U20" s="6"/>
      <c r="V20" s="15"/>
      <c r="W20" s="15"/>
      <c r="X20" s="15"/>
      <c r="Y20" s="6"/>
      <c r="Z20" s="5"/>
      <c r="AA20" s="5"/>
      <c r="AB20" s="5"/>
      <c r="AC20" s="6"/>
      <c r="AD20" s="5"/>
      <c r="AE20" s="5"/>
      <c r="AF20" s="5"/>
      <c r="AG20" s="6"/>
      <c r="AH20" s="5"/>
      <c r="AI20" s="5"/>
      <c r="AJ20" s="5"/>
      <c r="AK20" s="6"/>
      <c r="AL20" s="5"/>
      <c r="AM20" s="5"/>
      <c r="AN20" s="5"/>
      <c r="AO20" s="6"/>
      <c r="AP20" s="5"/>
      <c r="AQ20" s="5"/>
      <c r="AR20" s="5"/>
      <c r="AS20" s="6"/>
      <c r="AT20" s="5"/>
      <c r="AU20" s="5"/>
      <c r="AV20" s="5"/>
      <c r="AW20" s="6"/>
      <c r="AX20" s="5"/>
      <c r="AY20" s="5"/>
      <c r="AZ20" s="5"/>
      <c r="BA20" s="6"/>
      <c r="BB20" s="9">
        <v>10085</v>
      </c>
      <c r="BC20" s="9">
        <v>1326</v>
      </c>
      <c r="BD20" s="9">
        <v>4412</v>
      </c>
      <c r="BE20" s="10">
        <v>468</v>
      </c>
      <c r="BF20" s="9">
        <v>3004.768</v>
      </c>
      <c r="BG20" s="9">
        <v>500.86399999999992</v>
      </c>
      <c r="BH20" s="9">
        <v>1320.16</v>
      </c>
      <c r="BI20" s="10">
        <v>77.647999999999996</v>
      </c>
      <c r="BJ20" s="9">
        <v>4400</v>
      </c>
      <c r="BK20" s="9">
        <v>880</v>
      </c>
      <c r="BL20" s="9">
        <v>996</v>
      </c>
      <c r="BM20" s="10">
        <v>74</v>
      </c>
      <c r="BN20" s="5"/>
      <c r="BO20" s="5"/>
      <c r="BP20" s="5"/>
      <c r="BQ20" s="6"/>
      <c r="BR20" s="5"/>
      <c r="BS20" s="5"/>
      <c r="BT20" s="5"/>
    </row>
    <row r="21" spans="1:85" x14ac:dyDescent="0.25">
      <c r="A21">
        <f t="shared" si="0"/>
        <v>1995</v>
      </c>
      <c r="B21" s="7">
        <v>125000</v>
      </c>
      <c r="C21" s="7">
        <v>28500</v>
      </c>
      <c r="D21" s="7">
        <v>220000</v>
      </c>
      <c r="E21" s="8">
        <v>17000</v>
      </c>
      <c r="F21" s="7">
        <f>147*580.24</f>
        <v>85295.28</v>
      </c>
      <c r="G21" s="7">
        <f>24*580.24</f>
        <v>13925.76</v>
      </c>
      <c r="H21" s="7">
        <f>99*580.24</f>
        <v>57443.76</v>
      </c>
      <c r="I21" s="8">
        <f>6*580.24</f>
        <v>3481.44</v>
      </c>
      <c r="J21" s="7">
        <v>248</v>
      </c>
      <c r="K21" s="7">
        <v>59</v>
      </c>
      <c r="L21" s="5"/>
      <c r="M21" s="6"/>
      <c r="N21" s="5"/>
      <c r="O21" s="5"/>
      <c r="P21" s="5"/>
      <c r="Q21" s="6"/>
      <c r="R21" s="5"/>
      <c r="S21" s="5"/>
      <c r="T21" s="5"/>
      <c r="U21" s="6"/>
      <c r="V21" s="15"/>
      <c r="W21" s="15"/>
      <c r="X21" s="15"/>
      <c r="Y21" s="6"/>
      <c r="Z21" s="5"/>
      <c r="AA21" s="5"/>
      <c r="AB21" s="5"/>
      <c r="AC21" s="6"/>
      <c r="AD21" s="5"/>
      <c r="AE21" s="5"/>
      <c r="AF21" s="5"/>
      <c r="AG21" s="6"/>
      <c r="AH21" s="5"/>
      <c r="AI21" s="5"/>
      <c r="AJ21" s="5"/>
      <c r="AK21" s="6"/>
      <c r="AL21" s="5"/>
      <c r="AM21" s="5"/>
      <c r="AN21" s="5"/>
      <c r="AO21" s="6"/>
      <c r="AP21" s="5"/>
      <c r="AQ21" s="5"/>
      <c r="AR21" s="5"/>
      <c r="AS21" s="6"/>
      <c r="AT21" s="5"/>
      <c r="AU21" s="5"/>
      <c r="AV21" s="5"/>
      <c r="AW21" s="6"/>
      <c r="AX21" s="5"/>
      <c r="AY21" s="5"/>
      <c r="AZ21" s="5"/>
      <c r="BA21" s="6"/>
      <c r="BB21" s="9">
        <v>10016</v>
      </c>
      <c r="BC21" s="9">
        <v>1285</v>
      </c>
      <c r="BD21" s="9">
        <v>4302</v>
      </c>
      <c r="BE21" s="10">
        <v>437</v>
      </c>
      <c r="BF21" s="9">
        <v>3025.7215999999999</v>
      </c>
      <c r="BG21" s="9">
        <v>505.03679999999997</v>
      </c>
      <c r="BH21" s="9">
        <v>1314.192</v>
      </c>
      <c r="BI21" s="10">
        <v>77.177600000000012</v>
      </c>
      <c r="BJ21" s="9">
        <v>5000</v>
      </c>
      <c r="BK21" s="9">
        <v>900</v>
      </c>
      <c r="BL21" s="9">
        <v>1090</v>
      </c>
      <c r="BM21" s="10">
        <v>86</v>
      </c>
      <c r="BN21" s="9">
        <v>3824</v>
      </c>
      <c r="BO21" s="9">
        <v>737</v>
      </c>
      <c r="BP21" s="9"/>
      <c r="BQ21" s="10"/>
      <c r="BR21" s="5"/>
      <c r="BS21" s="5"/>
      <c r="BT21" s="5"/>
    </row>
    <row r="22" spans="1:85" x14ac:dyDescent="0.25">
      <c r="A22">
        <f t="shared" si="0"/>
        <v>1996</v>
      </c>
      <c r="B22" s="7">
        <v>126000</v>
      </c>
      <c r="C22" s="7">
        <v>29000</v>
      </c>
      <c r="D22" s="7">
        <v>250000</v>
      </c>
      <c r="E22" s="8">
        <v>19000</v>
      </c>
      <c r="F22" s="7">
        <f>130*581.64</f>
        <v>75613.2</v>
      </c>
      <c r="G22" s="7">
        <f>30*581.64</f>
        <v>17449.2</v>
      </c>
      <c r="H22" s="7">
        <f>93*581.64</f>
        <v>54092.52</v>
      </c>
      <c r="I22" s="8">
        <f>7*581.64</f>
        <v>4071.48</v>
      </c>
      <c r="J22" s="7">
        <v>260</v>
      </c>
      <c r="K22" s="7">
        <v>63</v>
      </c>
      <c r="L22" s="5"/>
      <c r="M22" s="6"/>
      <c r="N22" s="5"/>
      <c r="O22" s="5"/>
      <c r="P22" s="5"/>
      <c r="Q22" s="6"/>
      <c r="R22" s="5"/>
      <c r="S22" s="5"/>
      <c r="T22" s="5"/>
      <c r="U22" s="6"/>
      <c r="V22" s="15"/>
      <c r="W22" s="15"/>
      <c r="X22" s="15"/>
      <c r="Y22" s="6"/>
      <c r="Z22" s="5"/>
      <c r="AA22" s="5"/>
      <c r="AB22" s="5"/>
      <c r="AC22" s="6"/>
      <c r="AD22" s="5"/>
      <c r="AE22" s="5"/>
      <c r="AF22" s="5"/>
      <c r="AG22" s="6"/>
      <c r="AH22" s="5"/>
      <c r="AI22" s="5"/>
      <c r="AJ22" s="5"/>
      <c r="AK22" s="6"/>
      <c r="AL22" s="5"/>
      <c r="AM22" s="5"/>
      <c r="AN22" s="5"/>
      <c r="AO22" s="6"/>
      <c r="AP22" s="5"/>
      <c r="AQ22" s="5"/>
      <c r="AR22" s="5"/>
      <c r="AS22" s="6"/>
      <c r="AT22" s="5"/>
      <c r="AU22" s="5"/>
      <c r="AV22" s="5"/>
      <c r="AW22" s="6"/>
      <c r="AX22" s="5"/>
      <c r="AY22" s="5"/>
      <c r="AZ22" s="5"/>
      <c r="BA22" s="6"/>
      <c r="BB22" s="9">
        <v>11850</v>
      </c>
      <c r="BC22" s="9">
        <v>1515</v>
      </c>
      <c r="BD22" s="9">
        <v>5541</v>
      </c>
      <c r="BE22" s="10">
        <v>521</v>
      </c>
      <c r="BF22" s="9">
        <v>2980.8659200000002</v>
      </c>
      <c r="BG22" s="9">
        <v>492.04415999999992</v>
      </c>
      <c r="BH22" s="9">
        <v>1277.0304000000001</v>
      </c>
      <c r="BI22" s="10">
        <v>73.013120000000001</v>
      </c>
      <c r="BJ22" s="9">
        <v>4822</v>
      </c>
      <c r="BK22" s="9">
        <v>903</v>
      </c>
      <c r="BL22" s="9">
        <v>1076</v>
      </c>
      <c r="BM22" s="10">
        <v>107</v>
      </c>
      <c r="BN22" s="9">
        <v>4626</v>
      </c>
      <c r="BO22" s="9">
        <v>884</v>
      </c>
      <c r="BP22" s="9"/>
      <c r="BQ22" s="10"/>
      <c r="BR22" s="5"/>
      <c r="BS22" s="5"/>
      <c r="BT22" s="5"/>
    </row>
    <row r="23" spans="1:85" x14ac:dyDescent="0.25">
      <c r="A23">
        <f t="shared" si="0"/>
        <v>1997</v>
      </c>
      <c r="B23" s="7">
        <v>127000</v>
      </c>
      <c r="C23" s="7">
        <v>36500</v>
      </c>
      <c r="D23" s="7">
        <v>260000</v>
      </c>
      <c r="E23" s="8">
        <v>22000</v>
      </c>
      <c r="F23" s="7">
        <f>128*583.14</f>
        <v>74641.919999999998</v>
      </c>
      <c r="G23" s="7">
        <f>30*583.14</f>
        <v>17494.2</v>
      </c>
      <c r="H23" s="7">
        <f>92*583.14</f>
        <v>53648.88</v>
      </c>
      <c r="I23" s="8">
        <f>8*583.14</f>
        <v>4665.12</v>
      </c>
      <c r="J23" s="5"/>
      <c r="K23" s="5"/>
      <c r="L23" s="5"/>
      <c r="M23" s="6"/>
      <c r="N23" s="5"/>
      <c r="O23" s="5"/>
      <c r="P23" s="5"/>
      <c r="Q23" s="6"/>
      <c r="R23" s="5"/>
      <c r="S23" s="5"/>
      <c r="T23" s="7">
        <v>12126</v>
      </c>
      <c r="U23" s="8">
        <v>693</v>
      </c>
      <c r="V23" s="16"/>
      <c r="W23" s="16"/>
      <c r="X23" s="16"/>
      <c r="Y23" s="8"/>
      <c r="Z23" s="5"/>
      <c r="AA23" s="5"/>
      <c r="AB23" s="5"/>
      <c r="AC23" s="6"/>
      <c r="AD23" s="5"/>
      <c r="AE23" s="5"/>
      <c r="AF23" s="5"/>
      <c r="AG23" s="6"/>
      <c r="AH23" s="5"/>
      <c r="AI23" s="5"/>
      <c r="AJ23" s="5"/>
      <c r="AK23" s="6"/>
      <c r="AL23" s="5"/>
      <c r="AM23" s="5"/>
      <c r="AN23" s="5"/>
      <c r="AO23" s="6"/>
      <c r="AP23" s="5"/>
      <c r="AQ23" s="5"/>
      <c r="AR23" s="5"/>
      <c r="AS23" s="6"/>
      <c r="AT23" s="5"/>
      <c r="AU23" s="5"/>
      <c r="AV23" s="5"/>
      <c r="AW23" s="6"/>
      <c r="AX23" s="5"/>
      <c r="AY23" s="5"/>
      <c r="AZ23" s="5"/>
      <c r="BA23" s="6"/>
      <c r="BB23" s="9">
        <v>11465</v>
      </c>
      <c r="BC23" s="9">
        <v>1311</v>
      </c>
      <c r="BD23" s="9">
        <v>5803</v>
      </c>
      <c r="BE23" s="10">
        <v>509</v>
      </c>
      <c r="BF23" s="9">
        <v>2995.8391040000001</v>
      </c>
      <c r="BG23" s="9">
        <v>494.85299199999992</v>
      </c>
      <c r="BH23" s="9">
        <v>1298.4364799999998</v>
      </c>
      <c r="BI23" s="10">
        <v>74.415744000000004</v>
      </c>
      <c r="BJ23" s="9">
        <v>5318</v>
      </c>
      <c r="BK23" s="9">
        <v>920</v>
      </c>
      <c r="BL23" s="9">
        <v>1242</v>
      </c>
      <c r="BM23" s="10">
        <v>125</v>
      </c>
      <c r="BN23" s="9">
        <v>4884</v>
      </c>
      <c r="BO23" s="9">
        <v>901</v>
      </c>
      <c r="BP23" s="9">
        <v>1400</v>
      </c>
      <c r="BQ23" s="10">
        <v>165</v>
      </c>
    </row>
    <row r="24" spans="1:85" x14ac:dyDescent="0.25">
      <c r="A24">
        <f t="shared" si="0"/>
        <v>1998</v>
      </c>
      <c r="B24" s="7">
        <v>140000</v>
      </c>
      <c r="C24" s="7">
        <v>30000</v>
      </c>
      <c r="D24" s="7">
        <v>265000</v>
      </c>
      <c r="E24" s="8">
        <v>20000</v>
      </c>
      <c r="F24" s="7">
        <f>147*584.74</f>
        <v>85956.78</v>
      </c>
      <c r="G24" s="7">
        <f>35*584.74</f>
        <v>20465.900000000001</v>
      </c>
      <c r="H24" s="7">
        <f>109*584.74</f>
        <v>63736.66</v>
      </c>
      <c r="I24" s="8">
        <f>8*584.74</f>
        <v>4677.92</v>
      </c>
      <c r="J24" s="5"/>
      <c r="K24" s="5"/>
      <c r="L24" s="5"/>
      <c r="M24" s="6"/>
      <c r="N24" s="5"/>
      <c r="O24" s="5"/>
      <c r="P24" s="5"/>
      <c r="Q24" s="6"/>
      <c r="R24" s="5"/>
      <c r="S24" s="5"/>
      <c r="T24" s="7">
        <v>14370</v>
      </c>
      <c r="U24" s="8">
        <v>900</v>
      </c>
      <c r="V24" s="16">
        <v>3726</v>
      </c>
      <c r="W24" s="16">
        <v>931</v>
      </c>
      <c r="X24" s="16">
        <v>6062</v>
      </c>
      <c r="Y24" s="8">
        <v>546</v>
      </c>
      <c r="Z24" s="5"/>
      <c r="AA24" s="5"/>
      <c r="AB24" s="5"/>
      <c r="AC24" s="6"/>
      <c r="AD24" s="5"/>
      <c r="AE24" s="5"/>
      <c r="AF24" s="5"/>
      <c r="AG24" s="6"/>
      <c r="AH24" s="5"/>
      <c r="AI24" s="5"/>
      <c r="AJ24" s="5"/>
      <c r="AK24" s="6"/>
      <c r="AL24" s="5"/>
      <c r="AM24" s="5"/>
      <c r="AN24" s="5"/>
      <c r="AO24" s="6"/>
      <c r="AP24" s="5"/>
      <c r="AQ24" s="5"/>
      <c r="AR24" s="5"/>
      <c r="AS24" s="6"/>
      <c r="AT24" s="5"/>
      <c r="AU24" s="5"/>
      <c r="AV24" s="5"/>
      <c r="AW24" s="6"/>
      <c r="AX24" s="5"/>
      <c r="AY24" s="5"/>
      <c r="AZ24" s="5"/>
      <c r="BA24" s="6"/>
      <c r="BB24" s="9">
        <v>12205</v>
      </c>
      <c r="BC24" s="9">
        <v>1453</v>
      </c>
      <c r="BD24" s="9">
        <v>6251</v>
      </c>
      <c r="BE24" s="10">
        <v>531</v>
      </c>
      <c r="BF24" s="9">
        <v>3001.5669248000004</v>
      </c>
      <c r="BG24" s="9">
        <v>496.70359039999994</v>
      </c>
      <c r="BH24" s="9">
        <v>1305.323776</v>
      </c>
      <c r="BI24" s="10">
        <v>75.258892799999998</v>
      </c>
      <c r="BJ24" s="9">
        <v>5334</v>
      </c>
      <c r="BK24" s="9">
        <v>940</v>
      </c>
      <c r="BL24" s="9">
        <v>1416</v>
      </c>
      <c r="BM24" s="10">
        <v>127</v>
      </c>
      <c r="BN24" s="9">
        <v>5024</v>
      </c>
      <c r="BO24" s="9">
        <v>887</v>
      </c>
      <c r="BP24" s="9">
        <v>1950</v>
      </c>
      <c r="BQ24" s="10">
        <v>245</v>
      </c>
      <c r="BR24" s="7">
        <v>18485</v>
      </c>
      <c r="BS24" s="7">
        <v>2894</v>
      </c>
      <c r="BT24" s="7">
        <v>15599</v>
      </c>
      <c r="BU24" s="8">
        <v>1718</v>
      </c>
    </row>
    <row r="25" spans="1:85" x14ac:dyDescent="0.25">
      <c r="A25">
        <f t="shared" si="0"/>
        <v>1999</v>
      </c>
      <c r="B25" s="7">
        <v>145000</v>
      </c>
      <c r="C25" s="7">
        <v>28000</v>
      </c>
      <c r="D25" s="7">
        <v>260000</v>
      </c>
      <c r="E25" s="8">
        <v>22000</v>
      </c>
      <c r="F25" s="7">
        <f>140*586.84</f>
        <v>82157.600000000006</v>
      </c>
      <c r="G25" s="7">
        <f>32*586.84</f>
        <v>18778.88</v>
      </c>
      <c r="H25" s="7">
        <f>110*586.84</f>
        <v>64552.4</v>
      </c>
      <c r="I25" s="8">
        <f>9*586.84</f>
        <v>5281.56</v>
      </c>
      <c r="J25" s="5"/>
      <c r="K25" s="5"/>
      <c r="L25" s="5"/>
      <c r="M25" s="6"/>
      <c r="N25" s="9">
        <v>4119</v>
      </c>
      <c r="O25" s="9">
        <v>758</v>
      </c>
      <c r="P25" s="9">
        <v>2429</v>
      </c>
      <c r="Q25" s="10">
        <v>282</v>
      </c>
      <c r="R25" s="5"/>
      <c r="S25" s="5"/>
      <c r="T25" s="7">
        <v>15915</v>
      </c>
      <c r="U25" s="8">
        <v>1079</v>
      </c>
      <c r="V25" s="16">
        <v>3600</v>
      </c>
      <c r="W25" s="16">
        <v>1080</v>
      </c>
      <c r="X25" s="16">
        <v>6800</v>
      </c>
      <c r="Y25" s="8">
        <v>536</v>
      </c>
      <c r="Z25" s="5"/>
      <c r="AA25" s="5"/>
      <c r="AB25" s="5"/>
      <c r="AC25" s="6"/>
      <c r="AD25" s="5"/>
      <c r="AE25" s="5"/>
      <c r="AF25" s="5"/>
      <c r="AG25" s="6"/>
      <c r="AH25" s="5"/>
      <c r="AI25" s="5"/>
      <c r="AJ25" s="5"/>
      <c r="AK25" s="6"/>
      <c r="AL25" s="5"/>
      <c r="AM25" s="5"/>
      <c r="AN25" s="5"/>
      <c r="AO25" s="6"/>
      <c r="AP25" s="5"/>
      <c r="AQ25" s="5"/>
      <c r="AR25" s="5"/>
      <c r="AS25" s="6"/>
      <c r="AT25" s="5"/>
      <c r="AU25" s="5"/>
      <c r="AV25" s="5"/>
      <c r="AW25" s="6"/>
      <c r="AX25" s="5"/>
      <c r="AY25" s="5"/>
      <c r="AZ25" s="5"/>
      <c r="BA25" s="6"/>
      <c r="BB25" s="9">
        <v>12093</v>
      </c>
      <c r="BC25" s="9">
        <v>1502</v>
      </c>
      <c r="BD25" s="9">
        <v>5604</v>
      </c>
      <c r="BE25" s="10">
        <v>511</v>
      </c>
      <c r="BF25" s="9">
        <v>3001.7523097600001</v>
      </c>
      <c r="BG25" s="9">
        <v>497.90030847999986</v>
      </c>
      <c r="BH25" s="9">
        <v>1303.0285312000001</v>
      </c>
      <c r="BI25" s="10">
        <v>75.502671360000008</v>
      </c>
      <c r="BJ25" s="9">
        <v>5464</v>
      </c>
      <c r="BK25" s="9">
        <v>942</v>
      </c>
      <c r="BL25" s="9">
        <v>1590</v>
      </c>
      <c r="BM25" s="10">
        <v>155</v>
      </c>
      <c r="BN25" s="9">
        <v>5259</v>
      </c>
      <c r="BO25" s="9">
        <v>911</v>
      </c>
      <c r="BP25" s="9">
        <v>1930</v>
      </c>
      <c r="BQ25" s="10">
        <v>230</v>
      </c>
      <c r="BR25" s="9">
        <v>18833</v>
      </c>
      <c r="BS25" s="9">
        <v>2864</v>
      </c>
      <c r="BT25" s="9">
        <v>17085</v>
      </c>
      <c r="BU25" s="10">
        <v>1734</v>
      </c>
    </row>
    <row r="26" spans="1:85" x14ac:dyDescent="0.25">
      <c r="A26">
        <f t="shared" si="0"/>
        <v>2000</v>
      </c>
      <c r="B26" s="7">
        <v>127000</v>
      </c>
      <c r="C26" s="7">
        <v>29000</v>
      </c>
      <c r="D26" s="7">
        <v>300000</v>
      </c>
      <c r="E26" s="8">
        <v>24000</v>
      </c>
      <c r="F26" s="7">
        <f>146*588.86</f>
        <v>85973.56</v>
      </c>
      <c r="G26" s="7">
        <f>32*588.86</f>
        <v>18843.52</v>
      </c>
      <c r="H26" s="7">
        <f>120*588.86</f>
        <v>70663.199999999997</v>
      </c>
      <c r="I26" s="8">
        <f>9*588.86</f>
        <v>5299.74</v>
      </c>
      <c r="J26" s="5"/>
      <c r="K26" s="5"/>
      <c r="L26" s="5"/>
      <c r="M26" s="6"/>
      <c r="N26" s="9">
        <v>4723</v>
      </c>
      <c r="O26" s="9">
        <v>767</v>
      </c>
      <c r="P26" s="9">
        <v>3013</v>
      </c>
      <c r="Q26" s="10">
        <v>307</v>
      </c>
      <c r="R26" s="5"/>
      <c r="S26" s="5"/>
      <c r="T26" s="7">
        <v>18498</v>
      </c>
      <c r="U26" s="8">
        <v>1468</v>
      </c>
      <c r="V26" s="16">
        <v>4150</v>
      </c>
      <c r="W26" s="16">
        <v>1100</v>
      </c>
      <c r="X26" s="16">
        <v>7250</v>
      </c>
      <c r="Y26" s="8">
        <v>595</v>
      </c>
      <c r="Z26" s="5"/>
      <c r="AA26" s="5"/>
      <c r="AB26" s="5"/>
      <c r="AC26" s="6"/>
      <c r="AD26" s="5"/>
      <c r="AE26" s="5"/>
      <c r="AF26" s="5"/>
      <c r="AG26" s="6"/>
      <c r="AH26" s="5"/>
      <c r="AI26" s="5"/>
      <c r="AJ26" s="5"/>
      <c r="AK26" s="6"/>
      <c r="AL26" s="5"/>
      <c r="AM26" s="5"/>
      <c r="AN26" s="5"/>
      <c r="AO26" s="6"/>
      <c r="AP26" s="5"/>
      <c r="AQ26" s="5"/>
      <c r="AR26" s="5"/>
      <c r="AS26" s="6"/>
      <c r="AT26" s="5"/>
      <c r="AU26" s="5"/>
      <c r="AV26" s="5"/>
      <c r="AW26" s="6"/>
      <c r="AX26" s="5"/>
      <c r="AY26" s="5"/>
      <c r="AZ26" s="5"/>
      <c r="BA26" s="6"/>
      <c r="BB26" s="9">
        <v>12940</v>
      </c>
      <c r="BC26" s="9">
        <v>1645</v>
      </c>
      <c r="BD26" s="9">
        <v>6066</v>
      </c>
      <c r="BE26" s="10">
        <v>501</v>
      </c>
      <c r="BF26" s="9">
        <v>3001.1491717120002</v>
      </c>
      <c r="BG26" s="9">
        <v>497.3075701759999</v>
      </c>
      <c r="BH26" s="9">
        <v>1299.60223744</v>
      </c>
      <c r="BI26" s="10">
        <v>75.07360563200001</v>
      </c>
      <c r="BJ26" s="9">
        <v>5687</v>
      </c>
      <c r="BK26" s="9">
        <v>972</v>
      </c>
      <c r="BL26" s="9">
        <v>1867</v>
      </c>
      <c r="BM26" s="10">
        <v>167</v>
      </c>
      <c r="BN26" s="9">
        <v>5463</v>
      </c>
      <c r="BO26" s="9">
        <v>904</v>
      </c>
      <c r="BP26" s="9">
        <v>2200</v>
      </c>
      <c r="BQ26" s="10">
        <v>220</v>
      </c>
      <c r="BR26" s="9">
        <v>19479</v>
      </c>
      <c r="BS26" s="9">
        <v>3237</v>
      </c>
      <c r="BT26" s="9">
        <v>17927</v>
      </c>
      <c r="BU26" s="10">
        <v>1992</v>
      </c>
    </row>
    <row r="27" spans="1:85" x14ac:dyDescent="0.25">
      <c r="A27">
        <f t="shared" si="0"/>
        <v>2001</v>
      </c>
      <c r="B27" s="7">
        <v>140000</v>
      </c>
      <c r="C27" s="7">
        <v>35000</v>
      </c>
      <c r="D27" s="7">
        <v>315000</v>
      </c>
      <c r="E27" s="8">
        <v>27500</v>
      </c>
      <c r="F27" s="5"/>
      <c r="G27" s="5"/>
      <c r="H27" s="5"/>
      <c r="I27" s="6"/>
      <c r="J27" s="5"/>
      <c r="K27" s="5"/>
      <c r="L27" s="5"/>
      <c r="M27" s="6"/>
      <c r="N27" s="9">
        <v>4933</v>
      </c>
      <c r="O27" s="9">
        <v>750</v>
      </c>
      <c r="P27" s="9">
        <v>3060</v>
      </c>
      <c r="Q27" s="10">
        <v>301</v>
      </c>
      <c r="R27" s="7">
        <v>18185</v>
      </c>
      <c r="S27" s="7">
        <v>3713</v>
      </c>
      <c r="T27" s="7">
        <v>22595</v>
      </c>
      <c r="U27" s="8">
        <v>1742</v>
      </c>
      <c r="V27" s="16">
        <v>4200</v>
      </c>
      <c r="W27" s="16">
        <v>1195</v>
      </c>
      <c r="X27" s="16">
        <v>8000</v>
      </c>
      <c r="Y27" s="8">
        <v>615</v>
      </c>
      <c r="Z27" s="7">
        <v>66560</v>
      </c>
      <c r="AA27" s="7">
        <v>6015</v>
      </c>
      <c r="AB27" s="7">
        <v>26787</v>
      </c>
      <c r="AC27" s="8">
        <v>1269</v>
      </c>
      <c r="AD27" s="5"/>
      <c r="AE27" s="5"/>
      <c r="AF27" s="7">
        <v>14887</v>
      </c>
      <c r="AG27" s="8">
        <v>343</v>
      </c>
      <c r="AH27" s="5"/>
      <c r="AI27" s="5"/>
      <c r="AJ27" s="5"/>
      <c r="AK27" s="6"/>
      <c r="AL27" s="5"/>
      <c r="AM27" s="5"/>
      <c r="AN27" s="5"/>
      <c r="AO27" s="6"/>
      <c r="AP27" s="5"/>
      <c r="AQ27" s="5"/>
      <c r="AR27" s="5"/>
      <c r="AS27" s="6"/>
      <c r="AT27" s="5"/>
      <c r="AU27" s="5"/>
      <c r="AV27" s="5"/>
      <c r="AW27" s="6"/>
      <c r="AX27" s="5"/>
      <c r="AY27" s="5"/>
      <c r="AZ27" s="5"/>
      <c r="BA27" s="6"/>
      <c r="BB27" s="9">
        <v>13810</v>
      </c>
      <c r="BC27" s="9">
        <v>1648</v>
      </c>
      <c r="BD27" s="9">
        <v>6895</v>
      </c>
      <c r="BE27" s="10">
        <v>483</v>
      </c>
      <c r="BF27" s="9">
        <v>2996.2346860544003</v>
      </c>
      <c r="BG27" s="9">
        <v>495.76172421119992</v>
      </c>
      <c r="BH27" s="9">
        <v>1296.6842849280001</v>
      </c>
      <c r="BI27" s="10">
        <v>74.652806758400004</v>
      </c>
      <c r="BJ27" s="9">
        <v>6106</v>
      </c>
      <c r="BK27" s="9">
        <v>893</v>
      </c>
      <c r="BL27" s="9">
        <v>2221</v>
      </c>
      <c r="BM27" s="10">
        <v>188</v>
      </c>
      <c r="BN27" s="9">
        <v>5545</v>
      </c>
      <c r="BO27" s="9">
        <v>972</v>
      </c>
      <c r="BP27" s="9">
        <v>2700</v>
      </c>
      <c r="BQ27" s="10">
        <v>221</v>
      </c>
      <c r="BR27" s="9">
        <v>20850</v>
      </c>
      <c r="BS27" s="9">
        <v>3436</v>
      </c>
      <c r="BT27" s="9">
        <v>20131</v>
      </c>
      <c r="BU27" s="10">
        <v>2116</v>
      </c>
      <c r="BV27" s="9">
        <v>3312</v>
      </c>
      <c r="BW27" s="9">
        <v>181</v>
      </c>
      <c r="BX27" s="9"/>
      <c r="BY27" s="10"/>
    </row>
    <row r="28" spans="1:85" x14ac:dyDescent="0.25">
      <c r="A28">
        <f t="shared" si="0"/>
        <v>2002</v>
      </c>
      <c r="B28" s="7">
        <v>170000</v>
      </c>
      <c r="C28" s="7">
        <v>41000</v>
      </c>
      <c r="D28" s="7">
        <v>375000</v>
      </c>
      <c r="E28" s="8">
        <v>33000</v>
      </c>
      <c r="F28" s="5"/>
      <c r="G28" s="5"/>
      <c r="H28" s="5"/>
      <c r="I28" s="6"/>
      <c r="J28" s="5"/>
      <c r="K28" s="5"/>
      <c r="L28" s="5"/>
      <c r="M28" s="6"/>
      <c r="N28" s="9">
        <v>4831</v>
      </c>
      <c r="O28" s="9">
        <v>754</v>
      </c>
      <c r="P28" s="9">
        <v>2894</v>
      </c>
      <c r="Q28" s="10">
        <v>265</v>
      </c>
      <c r="R28" s="7">
        <v>19029</v>
      </c>
      <c r="S28" s="7">
        <v>3699</v>
      </c>
      <c r="T28" s="7">
        <v>26989</v>
      </c>
      <c r="U28" s="8">
        <v>2003</v>
      </c>
      <c r="V28" s="16">
        <v>4300</v>
      </c>
      <c r="W28" s="16">
        <v>1280</v>
      </c>
      <c r="X28" s="16">
        <v>9000</v>
      </c>
      <c r="Y28" s="8">
        <v>691</v>
      </c>
      <c r="Z28" s="7">
        <v>70151</v>
      </c>
      <c r="AA28" s="7">
        <v>6502</v>
      </c>
      <c r="AB28" s="7">
        <v>31039</v>
      </c>
      <c r="AC28" s="8">
        <v>1665</v>
      </c>
      <c r="AD28" s="5"/>
      <c r="AE28" s="5"/>
      <c r="AF28" s="7">
        <v>17000</v>
      </c>
      <c r="AG28" s="8">
        <v>400</v>
      </c>
      <c r="AH28" s="5"/>
      <c r="AI28" s="5"/>
      <c r="AJ28" s="5"/>
      <c r="AK28" s="6"/>
      <c r="AL28" s="5"/>
      <c r="AM28" s="5"/>
      <c r="AN28" s="5"/>
      <c r="AO28" s="6"/>
      <c r="AP28" s="5"/>
      <c r="AQ28" s="5"/>
      <c r="AR28" s="5"/>
      <c r="AS28" s="6"/>
      <c r="AT28" s="5"/>
      <c r="AU28" s="5"/>
      <c r="AV28" s="5"/>
      <c r="AW28" s="6"/>
      <c r="AX28" s="5"/>
      <c r="AY28" s="5"/>
      <c r="AZ28" s="5"/>
      <c r="BA28" s="6"/>
      <c r="BB28" s="9">
        <v>14131</v>
      </c>
      <c r="BC28" s="9">
        <v>1730</v>
      </c>
      <c r="BD28" s="9">
        <v>7821</v>
      </c>
      <c r="BE28" s="10">
        <v>559</v>
      </c>
      <c r="BF28" s="9">
        <v>2999.3084392652804</v>
      </c>
      <c r="BG28" s="9">
        <v>496.50523705343994</v>
      </c>
      <c r="BH28" s="9">
        <v>1300.6150619135999</v>
      </c>
      <c r="BI28" s="10">
        <v>74.980744110079996</v>
      </c>
      <c r="BJ28" s="9">
        <v>6175</v>
      </c>
      <c r="BK28" s="9">
        <v>952</v>
      </c>
      <c r="BL28" s="9">
        <v>2273</v>
      </c>
      <c r="BM28" s="10">
        <v>218</v>
      </c>
      <c r="BN28" s="9">
        <v>6543</v>
      </c>
      <c r="BO28" s="9">
        <v>1072</v>
      </c>
      <c r="BP28" s="9">
        <v>3600</v>
      </c>
      <c r="BQ28" s="10">
        <v>250</v>
      </c>
      <c r="BR28" s="9">
        <v>22980</v>
      </c>
      <c r="BS28" s="9">
        <v>3712</v>
      </c>
      <c r="BT28" s="9">
        <v>23785</v>
      </c>
      <c r="BU28" s="10">
        <v>2298</v>
      </c>
      <c r="BV28" s="9">
        <v>5236</v>
      </c>
      <c r="BW28" s="9">
        <v>324</v>
      </c>
      <c r="BX28" s="9">
        <v>270</v>
      </c>
      <c r="BY28" s="10">
        <v>5</v>
      </c>
      <c r="BZ28" s="9"/>
      <c r="CA28" s="9"/>
      <c r="CB28" s="9"/>
      <c r="CC28" s="10"/>
    </row>
    <row r="29" spans="1:85" x14ac:dyDescent="0.25">
      <c r="A29">
        <f t="shared" si="0"/>
        <v>2003</v>
      </c>
      <c r="B29" s="7"/>
      <c r="C29" s="7"/>
      <c r="D29" s="7"/>
      <c r="E29" s="8"/>
      <c r="F29" s="9">
        <v>30036</v>
      </c>
      <c r="G29" s="9">
        <v>3012</v>
      </c>
      <c r="H29" s="9">
        <v>27911</v>
      </c>
      <c r="I29" s="29">
        <v>1232</v>
      </c>
      <c r="J29" s="5"/>
      <c r="K29" s="5"/>
      <c r="L29" s="5"/>
      <c r="M29" s="6"/>
      <c r="N29" s="9">
        <v>5052</v>
      </c>
      <c r="O29" s="9">
        <v>768</v>
      </c>
      <c r="P29" s="9">
        <v>3048</v>
      </c>
      <c r="Q29" s="10">
        <v>268</v>
      </c>
      <c r="R29" s="7">
        <v>19545</v>
      </c>
      <c r="S29" s="7">
        <v>3912</v>
      </c>
      <c r="T29" s="7">
        <v>28673</v>
      </c>
      <c r="U29" s="8">
        <v>2480</v>
      </c>
      <c r="V29" s="16">
        <v>3701</v>
      </c>
      <c r="W29" s="16">
        <v>1175</v>
      </c>
      <c r="X29" s="16">
        <v>7500</v>
      </c>
      <c r="Y29" s="8">
        <v>570</v>
      </c>
      <c r="Z29" s="7">
        <v>72331</v>
      </c>
      <c r="AA29" s="7">
        <v>6528</v>
      </c>
      <c r="AB29" s="7">
        <v>35799</v>
      </c>
      <c r="AC29" s="8">
        <v>1904</v>
      </c>
      <c r="AD29" s="5"/>
      <c r="AE29" s="5"/>
      <c r="AF29" s="7">
        <v>22004</v>
      </c>
      <c r="AG29" s="8">
        <v>496</v>
      </c>
      <c r="AH29" s="5"/>
      <c r="AI29" s="5"/>
      <c r="AJ29" s="7">
        <v>850</v>
      </c>
      <c r="AK29" s="8">
        <v>109</v>
      </c>
      <c r="AL29" s="5"/>
      <c r="AM29" s="5"/>
      <c r="AN29" s="5"/>
      <c r="AO29" s="6"/>
      <c r="AP29" s="5"/>
      <c r="AQ29" s="5"/>
      <c r="AR29" s="5"/>
      <c r="AS29" s="6"/>
      <c r="AT29" s="5"/>
      <c r="AU29" s="5"/>
      <c r="AV29" s="5"/>
      <c r="AW29" s="6"/>
      <c r="AX29" s="5"/>
      <c r="AY29" s="5"/>
      <c r="AZ29" s="5"/>
      <c r="BA29" s="6"/>
      <c r="BB29" s="9">
        <v>14229</v>
      </c>
      <c r="BC29" s="9">
        <v>1749</v>
      </c>
      <c r="BD29" s="9">
        <v>8332</v>
      </c>
      <c r="BE29" s="10">
        <v>596</v>
      </c>
      <c r="BF29" s="9">
        <v>3000.0023063183362</v>
      </c>
      <c r="BG29" s="9">
        <v>496.83568606412791</v>
      </c>
      <c r="BH29" s="9">
        <v>1301.05077829632</v>
      </c>
      <c r="BI29" s="10">
        <v>75.093744132096006</v>
      </c>
      <c r="BJ29" s="9">
        <v>7041</v>
      </c>
      <c r="BK29" s="9">
        <v>985</v>
      </c>
      <c r="BL29" s="9">
        <v>3036</v>
      </c>
      <c r="BM29" s="10">
        <v>250</v>
      </c>
      <c r="BN29" s="9">
        <v>6134</v>
      </c>
      <c r="BO29" s="9">
        <v>1062</v>
      </c>
      <c r="BP29" s="9">
        <v>4000</v>
      </c>
      <c r="BQ29" s="10">
        <v>320</v>
      </c>
      <c r="BR29" s="9">
        <v>24196</v>
      </c>
      <c r="BS29" s="9">
        <v>3638</v>
      </c>
      <c r="BT29" s="9">
        <v>25389</v>
      </c>
      <c r="BU29" s="10">
        <v>2604</v>
      </c>
      <c r="BV29" s="9">
        <v>5947</v>
      </c>
      <c r="BW29" s="9">
        <v>358</v>
      </c>
      <c r="BX29" s="9">
        <v>377</v>
      </c>
      <c r="BY29" s="10">
        <v>7</v>
      </c>
      <c r="BZ29" s="9">
        <v>19977</v>
      </c>
      <c r="CA29" s="9">
        <v>1942</v>
      </c>
      <c r="CB29" s="9">
        <v>24925</v>
      </c>
      <c r="CC29" s="10">
        <v>1575</v>
      </c>
      <c r="CD29" s="9">
        <v>2118</v>
      </c>
      <c r="CE29" s="9">
        <v>293</v>
      </c>
      <c r="CF29" s="9"/>
      <c r="CG29" s="10"/>
    </row>
    <row r="30" spans="1:85" x14ac:dyDescent="0.25">
      <c r="A30">
        <f t="shared" si="0"/>
        <v>2004</v>
      </c>
      <c r="B30" s="7"/>
      <c r="C30" s="7"/>
      <c r="D30" s="7"/>
      <c r="E30" s="8"/>
      <c r="F30" s="9">
        <v>49687</v>
      </c>
      <c r="G30" s="9">
        <v>5186</v>
      </c>
      <c r="H30" s="9">
        <v>49567</v>
      </c>
      <c r="I30" s="29">
        <v>2302</v>
      </c>
      <c r="J30" s="7"/>
      <c r="K30" s="7"/>
      <c r="L30" s="5"/>
      <c r="M30" s="6"/>
      <c r="N30" s="9">
        <v>6029</v>
      </c>
      <c r="O30" s="9">
        <v>778</v>
      </c>
      <c r="P30" s="9">
        <v>4098</v>
      </c>
      <c r="Q30" s="10">
        <v>315</v>
      </c>
      <c r="R30" s="7">
        <v>19733</v>
      </c>
      <c r="S30" s="7">
        <v>3964</v>
      </c>
      <c r="T30" s="7">
        <v>32129</v>
      </c>
      <c r="U30" s="8">
        <v>2729</v>
      </c>
      <c r="V30" s="16">
        <v>4250</v>
      </c>
      <c r="W30" s="16">
        <v>1230</v>
      </c>
      <c r="X30" s="16">
        <v>9200</v>
      </c>
      <c r="Y30" s="8">
        <v>680</v>
      </c>
      <c r="Z30" s="7">
        <v>76099</v>
      </c>
      <c r="AA30" s="7">
        <v>6745</v>
      </c>
      <c r="AB30" s="7">
        <v>40904</v>
      </c>
      <c r="AC30" s="8">
        <v>2189</v>
      </c>
      <c r="AD30" s="5"/>
      <c r="AE30" s="5"/>
      <c r="AF30" s="7">
        <v>25000</v>
      </c>
      <c r="AG30" s="8">
        <v>600</v>
      </c>
      <c r="AH30" s="5"/>
      <c r="AI30" s="5"/>
      <c r="AJ30" s="7">
        <v>820</v>
      </c>
      <c r="AK30" s="8">
        <v>115</v>
      </c>
      <c r="AL30" s="5"/>
      <c r="AM30" s="5"/>
      <c r="AN30" s="5"/>
      <c r="AO30" s="6"/>
      <c r="AP30" s="5"/>
      <c r="AQ30" s="5"/>
      <c r="AR30" s="5"/>
      <c r="AS30" s="6"/>
      <c r="AT30" s="5"/>
      <c r="AU30" s="5"/>
      <c r="AV30" s="5"/>
      <c r="AW30" s="6"/>
      <c r="AX30" s="5"/>
      <c r="AY30" s="5"/>
      <c r="AZ30" s="5"/>
      <c r="BA30" s="6"/>
      <c r="BB30" s="9">
        <v>14953</v>
      </c>
      <c r="BC30" s="9">
        <v>1666</v>
      </c>
      <c r="BD30" s="9">
        <v>9196</v>
      </c>
      <c r="BE30" s="10">
        <v>625</v>
      </c>
      <c r="BF30" s="9">
        <v>2999.6893826220034</v>
      </c>
      <c r="BG30" s="9">
        <v>496.86210519695351</v>
      </c>
      <c r="BH30" s="9">
        <v>1300.196178755584</v>
      </c>
      <c r="BI30" s="10">
        <v>75.060714398515202</v>
      </c>
      <c r="BJ30" s="9">
        <v>6144</v>
      </c>
      <c r="BK30" s="9">
        <v>945</v>
      </c>
      <c r="BL30" s="9">
        <v>2907</v>
      </c>
      <c r="BM30" s="10">
        <v>316</v>
      </c>
      <c r="BN30" s="9">
        <v>6786</v>
      </c>
      <c r="BO30" s="9">
        <v>1037</v>
      </c>
      <c r="BP30" s="9">
        <v>4150</v>
      </c>
      <c r="BQ30" s="10">
        <v>280</v>
      </c>
      <c r="BR30" s="9">
        <v>25260</v>
      </c>
      <c r="BS30" s="9">
        <v>3902</v>
      </c>
      <c r="BT30" s="9">
        <v>27291</v>
      </c>
      <c r="BU30" s="10">
        <v>2615</v>
      </c>
      <c r="BV30" s="9">
        <v>5922</v>
      </c>
      <c r="BW30" s="9">
        <v>428</v>
      </c>
      <c r="BX30" s="9">
        <v>499</v>
      </c>
      <c r="BY30" s="10">
        <v>8</v>
      </c>
      <c r="BZ30" s="9"/>
      <c r="CA30" s="9"/>
      <c r="CB30" s="9"/>
      <c r="CC30" s="10"/>
      <c r="CD30" s="9">
        <v>3083</v>
      </c>
      <c r="CE30" s="9">
        <v>334</v>
      </c>
      <c r="CF30" s="9"/>
      <c r="CG30" s="10"/>
    </row>
    <row r="31" spans="1:85" x14ac:dyDescent="0.25">
      <c r="A31">
        <f t="shared" si="0"/>
        <v>2005</v>
      </c>
      <c r="B31" s="7">
        <v>343753</v>
      </c>
      <c r="C31" s="7">
        <v>37771</v>
      </c>
      <c r="D31" s="7">
        <v>495752</v>
      </c>
      <c r="E31" s="8">
        <v>39617</v>
      </c>
      <c r="F31" s="9">
        <v>60000</v>
      </c>
      <c r="G31" s="9">
        <v>6237</v>
      </c>
      <c r="H31" s="9">
        <v>62616</v>
      </c>
      <c r="I31" s="29">
        <v>3043</v>
      </c>
      <c r="J31" s="5"/>
      <c r="K31" s="5"/>
      <c r="L31" s="5"/>
      <c r="M31" s="6"/>
      <c r="N31" s="9">
        <v>6311</v>
      </c>
      <c r="O31" s="9">
        <v>916</v>
      </c>
      <c r="P31" s="9">
        <v>5023</v>
      </c>
      <c r="Q31" s="10">
        <v>413</v>
      </c>
      <c r="R31" s="7">
        <v>20461</v>
      </c>
      <c r="S31" s="7">
        <v>3992</v>
      </c>
      <c r="T31" s="7">
        <v>34871</v>
      </c>
      <c r="U31" s="8">
        <v>2974</v>
      </c>
      <c r="V31" s="16">
        <v>4200</v>
      </c>
      <c r="W31" s="16">
        <v>1080</v>
      </c>
      <c r="X31" s="16">
        <v>9756</v>
      </c>
      <c r="Y31" s="8">
        <v>600</v>
      </c>
      <c r="Z31" s="7">
        <v>78001</v>
      </c>
      <c r="AA31" s="7">
        <v>6960</v>
      </c>
      <c r="AB31" s="7">
        <v>43785</v>
      </c>
      <c r="AC31" s="8">
        <v>2472</v>
      </c>
      <c r="AD31" s="5"/>
      <c r="AE31" s="5"/>
      <c r="AF31" s="7">
        <v>33144</v>
      </c>
      <c r="AG31" s="8">
        <v>770</v>
      </c>
      <c r="AH31" s="5"/>
      <c r="AI31" s="5"/>
      <c r="AJ31" s="7">
        <v>950</v>
      </c>
      <c r="AK31" s="8">
        <v>110</v>
      </c>
      <c r="AL31" s="7">
        <v>189409</v>
      </c>
      <c r="AM31" s="7">
        <v>19883</v>
      </c>
      <c r="AN31" s="7">
        <v>125403</v>
      </c>
      <c r="AO31" s="8">
        <v>9730</v>
      </c>
      <c r="AP31" s="5"/>
      <c r="AQ31" s="5"/>
      <c r="AR31" s="5"/>
      <c r="AS31" s="6"/>
      <c r="AT31" s="5"/>
      <c r="AU31" s="5"/>
      <c r="AV31" s="5"/>
      <c r="AW31" s="6"/>
      <c r="AX31" s="5"/>
      <c r="AY31" s="5"/>
      <c r="AZ31" s="5"/>
      <c r="BA31" s="6"/>
      <c r="BB31" s="9">
        <v>23089</v>
      </c>
      <c r="BC31" s="9">
        <v>1746</v>
      </c>
      <c r="BD31" s="9">
        <v>9797</v>
      </c>
      <c r="BE31" s="10">
        <v>651</v>
      </c>
      <c r="BF31" s="9">
        <v>7100</v>
      </c>
      <c r="BG31" s="9">
        <v>1300</v>
      </c>
      <c r="BH31" s="9">
        <v>9300</v>
      </c>
      <c r="BI31" s="10">
        <v>670</v>
      </c>
      <c r="BJ31" s="9">
        <v>7837</v>
      </c>
      <c r="BK31" s="9">
        <v>1056</v>
      </c>
      <c r="BL31" s="9">
        <v>3255</v>
      </c>
      <c r="BM31" s="10">
        <v>251</v>
      </c>
      <c r="BN31" s="9">
        <v>7501</v>
      </c>
      <c r="BO31" s="9">
        <v>1168</v>
      </c>
      <c r="BP31" s="9">
        <v>4750</v>
      </c>
      <c r="BQ31" s="10">
        <v>440</v>
      </c>
      <c r="BR31" s="9">
        <v>26366</v>
      </c>
      <c r="BS31" s="9">
        <v>3781</v>
      </c>
      <c r="BT31" s="9">
        <v>29131</v>
      </c>
      <c r="BU31" s="10">
        <v>2744</v>
      </c>
      <c r="BV31" s="9">
        <v>6345</v>
      </c>
      <c r="BW31" s="9">
        <v>375</v>
      </c>
      <c r="BX31" s="9">
        <v>613</v>
      </c>
      <c r="BY31" s="10">
        <v>9</v>
      </c>
      <c r="BZ31" s="9">
        <v>22305</v>
      </c>
      <c r="CA31" s="9">
        <v>2819</v>
      </c>
      <c r="CB31" s="9">
        <v>31052</v>
      </c>
      <c r="CC31" s="10">
        <v>2538</v>
      </c>
      <c r="CD31" s="9">
        <v>2974</v>
      </c>
      <c r="CE31" s="9">
        <v>271</v>
      </c>
      <c r="CF31" s="9"/>
      <c r="CG31" s="10"/>
    </row>
    <row r="32" spans="1:85" x14ac:dyDescent="0.25">
      <c r="A32">
        <f t="shared" si="0"/>
        <v>2006</v>
      </c>
      <c r="B32" s="7">
        <v>333635</v>
      </c>
      <c r="C32" s="7">
        <v>36249</v>
      </c>
      <c r="D32" s="7">
        <v>494712</v>
      </c>
      <c r="E32" s="8">
        <v>37809</v>
      </c>
      <c r="F32" s="9">
        <v>60022</v>
      </c>
      <c r="G32" s="9">
        <v>6445</v>
      </c>
      <c r="H32" s="9">
        <v>62426</v>
      </c>
      <c r="I32" s="29">
        <v>3413</v>
      </c>
      <c r="J32" s="5"/>
      <c r="K32" s="23"/>
      <c r="L32" s="5"/>
      <c r="M32" s="6"/>
      <c r="N32" s="9">
        <v>6424</v>
      </c>
      <c r="O32" s="9">
        <v>895</v>
      </c>
      <c r="P32" s="9">
        <v>5151</v>
      </c>
      <c r="Q32" s="10">
        <v>350</v>
      </c>
      <c r="R32" s="7">
        <v>21176</v>
      </c>
      <c r="S32" s="7">
        <v>4294</v>
      </c>
      <c r="T32" s="7">
        <v>36563</v>
      </c>
      <c r="U32" s="8">
        <v>3228</v>
      </c>
      <c r="V32" s="16">
        <v>4500</v>
      </c>
      <c r="W32" s="16">
        <v>1080</v>
      </c>
      <c r="X32" s="16">
        <v>9950</v>
      </c>
      <c r="Y32" s="8">
        <v>644</v>
      </c>
      <c r="Z32" s="21">
        <v>80030</v>
      </c>
      <c r="AA32" s="21">
        <v>7230</v>
      </c>
      <c r="AB32" s="21">
        <v>47986</v>
      </c>
      <c r="AC32" s="22">
        <v>2665</v>
      </c>
      <c r="AD32" s="5"/>
      <c r="AE32" s="5"/>
      <c r="AF32" s="7">
        <v>40000</v>
      </c>
      <c r="AG32" s="8">
        <v>800</v>
      </c>
      <c r="AH32" s="5"/>
      <c r="AI32" s="5"/>
      <c r="AJ32" s="7">
        <v>985</v>
      </c>
      <c r="AK32" s="8">
        <v>124</v>
      </c>
      <c r="AL32" s="7">
        <v>192674</v>
      </c>
      <c r="AM32" s="7">
        <v>20697</v>
      </c>
      <c r="AN32" s="7">
        <v>131693</v>
      </c>
      <c r="AO32" s="8">
        <v>10678</v>
      </c>
      <c r="AP32" s="5"/>
      <c r="AQ32" s="5"/>
      <c r="AR32" s="5"/>
      <c r="AS32" s="6"/>
      <c r="AT32" s="5"/>
      <c r="AU32" s="5"/>
      <c r="AV32" s="5"/>
      <c r="AW32" s="6"/>
      <c r="AX32" s="5"/>
      <c r="AY32" s="5"/>
      <c r="AZ32" s="5"/>
      <c r="BA32" s="6"/>
      <c r="BB32" s="9">
        <v>23865</v>
      </c>
      <c r="BC32" s="9">
        <v>1774</v>
      </c>
      <c r="BD32" s="9">
        <v>10692</v>
      </c>
      <c r="BE32" s="10">
        <v>649</v>
      </c>
      <c r="BF32" s="9">
        <v>7500</v>
      </c>
      <c r="BG32" s="9">
        <v>1460</v>
      </c>
      <c r="BH32" s="9">
        <v>10500</v>
      </c>
      <c r="BI32" s="10">
        <v>760</v>
      </c>
      <c r="BJ32" s="9">
        <v>8138</v>
      </c>
      <c r="BK32" s="9">
        <v>1006</v>
      </c>
      <c r="BL32" s="9">
        <v>3109</v>
      </c>
      <c r="BM32" s="10">
        <v>267</v>
      </c>
      <c r="BN32" s="9">
        <v>7882</v>
      </c>
      <c r="BO32" s="9">
        <v>1178</v>
      </c>
      <c r="BP32" s="9">
        <v>5450</v>
      </c>
      <c r="BQ32" s="10">
        <v>580</v>
      </c>
      <c r="BR32" s="9">
        <v>26684</v>
      </c>
      <c r="BS32" s="9">
        <v>3771</v>
      </c>
      <c r="BT32" s="9">
        <v>31011</v>
      </c>
      <c r="BU32" s="10">
        <v>2720</v>
      </c>
      <c r="BV32" s="9">
        <v>7141</v>
      </c>
      <c r="BW32" s="9">
        <v>392</v>
      </c>
      <c r="BX32" s="9">
        <v>883</v>
      </c>
      <c r="BY32" s="10">
        <v>25</v>
      </c>
      <c r="BZ32" s="9">
        <v>24863</v>
      </c>
      <c r="CA32" s="9">
        <v>3182</v>
      </c>
      <c r="CB32" s="9">
        <v>38014</v>
      </c>
      <c r="CC32" s="10">
        <v>2685</v>
      </c>
      <c r="CD32" s="9">
        <v>3588</v>
      </c>
      <c r="CE32" s="9">
        <v>333</v>
      </c>
      <c r="CF32" s="9">
        <v>891</v>
      </c>
      <c r="CG32" s="10">
        <v>20</v>
      </c>
    </row>
    <row r="33" spans="1:85" x14ac:dyDescent="0.25">
      <c r="A33">
        <f t="shared" si="0"/>
        <v>2007</v>
      </c>
      <c r="B33" s="7">
        <v>364431</v>
      </c>
      <c r="C33" s="7">
        <v>38255</v>
      </c>
      <c r="D33" s="7">
        <v>549690</v>
      </c>
      <c r="E33" s="8">
        <v>42011</v>
      </c>
      <c r="F33" s="9">
        <v>67375</v>
      </c>
      <c r="G33" s="9">
        <v>7259</v>
      </c>
      <c r="H33" s="9">
        <v>73730</v>
      </c>
      <c r="I33" s="29">
        <v>3883</v>
      </c>
      <c r="J33" s="5"/>
      <c r="K33" s="5"/>
      <c r="L33" s="5"/>
      <c r="M33" s="6"/>
      <c r="N33" s="9">
        <v>6952</v>
      </c>
      <c r="O33" s="9">
        <v>973</v>
      </c>
      <c r="P33" s="9">
        <v>5751</v>
      </c>
      <c r="Q33" s="10">
        <v>384</v>
      </c>
      <c r="R33" s="7">
        <v>21354</v>
      </c>
      <c r="S33" s="7">
        <v>4242</v>
      </c>
      <c r="T33" s="7">
        <v>37080</v>
      </c>
      <c r="U33" s="8">
        <v>3520</v>
      </c>
      <c r="V33" s="16">
        <v>4600</v>
      </c>
      <c r="W33" s="16">
        <v>1070</v>
      </c>
      <c r="X33" s="16">
        <v>12500</v>
      </c>
      <c r="Y33" s="8">
        <v>650</v>
      </c>
      <c r="Z33" s="21">
        <v>80976</v>
      </c>
      <c r="AA33" s="21">
        <v>7273</v>
      </c>
      <c r="AB33" s="21">
        <v>52116</v>
      </c>
      <c r="AC33" s="22">
        <v>3007</v>
      </c>
      <c r="AD33" s="7">
        <v>17327</v>
      </c>
      <c r="AE33" s="7">
        <v>2053</v>
      </c>
      <c r="AF33" s="7">
        <v>50611</v>
      </c>
      <c r="AG33" s="8">
        <v>830</v>
      </c>
      <c r="AH33" s="5"/>
      <c r="AI33" s="5"/>
      <c r="AJ33" s="7">
        <v>1061</v>
      </c>
      <c r="AK33" s="8">
        <v>153</v>
      </c>
      <c r="AL33" s="7">
        <v>198103</v>
      </c>
      <c r="AM33" s="7">
        <v>22011</v>
      </c>
      <c r="AN33" s="7">
        <v>142360</v>
      </c>
      <c r="AO33" s="8">
        <v>12044</v>
      </c>
      <c r="AP33" s="5"/>
      <c r="AQ33" s="5"/>
      <c r="AR33" s="5"/>
      <c r="AS33" s="6"/>
      <c r="AT33" s="5"/>
      <c r="AU33" s="5"/>
      <c r="AV33" s="5"/>
      <c r="AW33" s="6"/>
      <c r="AX33" s="5"/>
      <c r="AY33" s="5"/>
      <c r="AZ33" s="5"/>
      <c r="BA33" s="6"/>
      <c r="BB33" s="9">
        <v>24334</v>
      </c>
      <c r="BC33" s="9">
        <v>1914</v>
      </c>
      <c r="BD33" s="9">
        <v>10527</v>
      </c>
      <c r="BE33" s="10">
        <v>658</v>
      </c>
      <c r="BF33" s="9">
        <v>7100</v>
      </c>
      <c r="BG33" s="9">
        <v>1260</v>
      </c>
      <c r="BH33" s="9">
        <v>9600</v>
      </c>
      <c r="BI33" s="10">
        <v>730</v>
      </c>
      <c r="BJ33" s="9">
        <v>8982</v>
      </c>
      <c r="BK33" s="9">
        <v>1051</v>
      </c>
      <c r="BL33" s="9">
        <v>3588</v>
      </c>
      <c r="BM33" s="10">
        <v>301</v>
      </c>
      <c r="BN33" s="9">
        <v>7853</v>
      </c>
      <c r="BO33" s="9">
        <v>1228</v>
      </c>
      <c r="BP33" s="9">
        <v>7102</v>
      </c>
      <c r="BQ33" s="10">
        <v>620</v>
      </c>
      <c r="BR33" s="9">
        <v>27890</v>
      </c>
      <c r="BS33" s="9">
        <v>3443</v>
      </c>
      <c r="BT33" s="9">
        <v>34056</v>
      </c>
      <c r="BU33" s="10">
        <v>2911</v>
      </c>
      <c r="BV33" s="9">
        <v>7286</v>
      </c>
      <c r="BW33" s="9">
        <v>406</v>
      </c>
      <c r="BX33" s="9">
        <v>1154</v>
      </c>
      <c r="BY33" s="10">
        <v>31</v>
      </c>
      <c r="BZ33" s="9">
        <v>21681</v>
      </c>
      <c r="CA33" s="9">
        <v>2572</v>
      </c>
      <c r="CB33" s="9">
        <v>35302</v>
      </c>
      <c r="CC33" s="10">
        <v>2641</v>
      </c>
      <c r="CD33" s="9">
        <v>4251</v>
      </c>
      <c r="CE33" s="9">
        <v>349</v>
      </c>
      <c r="CF33" s="9">
        <v>1360</v>
      </c>
      <c r="CG33" s="10">
        <v>41</v>
      </c>
    </row>
    <row r="34" spans="1:85" x14ac:dyDescent="0.25">
      <c r="A34">
        <f t="shared" si="0"/>
        <v>2008</v>
      </c>
      <c r="B34" s="7">
        <v>394703</v>
      </c>
      <c r="C34" s="7">
        <v>41915</v>
      </c>
      <c r="D34" s="7">
        <v>614296</v>
      </c>
      <c r="E34" s="8">
        <v>51247</v>
      </c>
      <c r="F34" s="9">
        <v>70594</v>
      </c>
      <c r="G34" s="9">
        <v>7576</v>
      </c>
      <c r="H34" s="9">
        <v>77715</v>
      </c>
      <c r="I34" s="10">
        <v>4612</v>
      </c>
      <c r="J34" s="5"/>
      <c r="K34" s="5"/>
      <c r="L34" s="5"/>
      <c r="M34" s="6"/>
      <c r="N34" s="9">
        <v>6996</v>
      </c>
      <c r="O34" s="9">
        <v>1043</v>
      </c>
      <c r="P34" s="9">
        <v>5595</v>
      </c>
      <c r="Q34" s="10">
        <v>384</v>
      </c>
      <c r="R34" s="7">
        <v>22308</v>
      </c>
      <c r="S34" s="7">
        <v>4464</v>
      </c>
      <c r="T34" s="7">
        <v>37877</v>
      </c>
      <c r="U34" s="8">
        <v>4330</v>
      </c>
      <c r="V34" s="16">
        <v>4750</v>
      </c>
      <c r="W34" s="16">
        <v>1000</v>
      </c>
      <c r="X34" s="16">
        <v>13700</v>
      </c>
      <c r="Y34" s="8">
        <v>660</v>
      </c>
      <c r="Z34" s="21">
        <v>81855</v>
      </c>
      <c r="AA34" s="21">
        <v>7219</v>
      </c>
      <c r="AB34" s="21">
        <v>54395</v>
      </c>
      <c r="AC34" s="22">
        <v>3311</v>
      </c>
      <c r="AD34" s="7">
        <v>19239</v>
      </c>
      <c r="AE34" s="7">
        <v>2159</v>
      </c>
      <c r="AF34" s="7">
        <v>60000</v>
      </c>
      <c r="AG34" s="8">
        <v>950</v>
      </c>
      <c r="AH34" s="5"/>
      <c r="AI34" s="5"/>
      <c r="AJ34" s="7">
        <v>1105</v>
      </c>
      <c r="AK34" s="8">
        <v>345</v>
      </c>
      <c r="AL34" s="7">
        <v>203382</v>
      </c>
      <c r="AM34" s="7">
        <v>23354</v>
      </c>
      <c r="AN34" s="7">
        <v>149766</v>
      </c>
      <c r="AO34" s="8">
        <v>13734</v>
      </c>
      <c r="AP34" s="5"/>
      <c r="AQ34" s="5"/>
      <c r="AR34" s="5"/>
      <c r="AS34" s="6"/>
      <c r="AT34" s="5"/>
      <c r="AU34" s="5"/>
      <c r="AV34" s="5"/>
      <c r="AW34" s="6"/>
      <c r="AX34" s="5"/>
      <c r="AY34" s="5"/>
      <c r="AZ34" s="5"/>
      <c r="BA34" s="6"/>
      <c r="BB34" s="9">
        <v>24869</v>
      </c>
      <c r="BC34" s="9">
        <v>1921</v>
      </c>
      <c r="BD34" s="9">
        <v>11005</v>
      </c>
      <c r="BE34" s="10">
        <v>706</v>
      </c>
      <c r="BF34" s="9">
        <v>7600</v>
      </c>
      <c r="BG34" s="9">
        <v>1250</v>
      </c>
      <c r="BH34" s="9">
        <v>9950</v>
      </c>
      <c r="BI34" s="10">
        <v>800</v>
      </c>
      <c r="BJ34" s="9">
        <v>9507</v>
      </c>
      <c r="BK34" s="9">
        <v>1122</v>
      </c>
      <c r="BL34" s="9">
        <v>3996</v>
      </c>
      <c r="BM34" s="10">
        <v>367</v>
      </c>
      <c r="BN34" s="9">
        <v>7502</v>
      </c>
      <c r="BO34" s="9">
        <v>1109</v>
      </c>
      <c r="BP34" s="9">
        <v>7107</v>
      </c>
      <c r="BQ34" s="10">
        <v>750</v>
      </c>
      <c r="BR34" s="9">
        <v>28984</v>
      </c>
      <c r="BS34" s="9">
        <v>3733</v>
      </c>
      <c r="BT34" s="9">
        <v>36058</v>
      </c>
      <c r="BU34" s="10">
        <v>3225</v>
      </c>
      <c r="BV34" s="9">
        <v>8974</v>
      </c>
      <c r="BW34" s="9">
        <v>549</v>
      </c>
      <c r="BX34" s="9">
        <v>1761</v>
      </c>
      <c r="BY34" s="10">
        <v>58</v>
      </c>
      <c r="BZ34" s="9"/>
      <c r="CA34" s="9"/>
      <c r="CB34" s="9"/>
      <c r="CC34" s="10"/>
      <c r="CD34" s="9">
        <v>4404</v>
      </c>
      <c r="CE34" s="9">
        <v>341</v>
      </c>
      <c r="CF34" s="9">
        <v>1610</v>
      </c>
      <c r="CG34" s="10">
        <v>51</v>
      </c>
    </row>
    <row r="35" spans="1:85" x14ac:dyDescent="0.25">
      <c r="A35">
        <f t="shared" si="0"/>
        <v>2009</v>
      </c>
      <c r="B35" s="7">
        <v>395710</v>
      </c>
      <c r="C35" s="7">
        <v>40574</v>
      </c>
      <c r="D35" s="7">
        <v>619203</v>
      </c>
      <c r="E35" s="8">
        <v>48761</v>
      </c>
      <c r="F35" s="9">
        <v>70937</v>
      </c>
      <c r="G35" s="9">
        <v>7954</v>
      </c>
      <c r="H35" s="9">
        <v>79088</v>
      </c>
      <c r="I35" s="10">
        <v>5015</v>
      </c>
      <c r="J35" s="5"/>
      <c r="K35" s="5"/>
      <c r="L35" s="5"/>
      <c r="M35" s="6"/>
      <c r="N35" s="9">
        <v>7304</v>
      </c>
      <c r="O35" s="9">
        <v>1033</v>
      </c>
      <c r="P35" s="9">
        <v>6012</v>
      </c>
      <c r="Q35" s="10">
        <v>433</v>
      </c>
      <c r="R35" s="5"/>
      <c r="S35" s="5"/>
      <c r="T35" s="7">
        <v>38756</v>
      </c>
      <c r="U35" s="8">
        <v>4846</v>
      </c>
      <c r="V35" s="16">
        <v>4972</v>
      </c>
      <c r="W35" s="16">
        <v>968</v>
      </c>
      <c r="X35" s="16">
        <v>14467</v>
      </c>
      <c r="Y35" s="8">
        <v>675</v>
      </c>
      <c r="Z35" s="21">
        <v>82070</v>
      </c>
      <c r="AA35" s="21">
        <v>7606</v>
      </c>
      <c r="AB35" s="21">
        <v>54778</v>
      </c>
      <c r="AC35" s="22">
        <v>3850</v>
      </c>
      <c r="AD35" s="7">
        <v>20083</v>
      </c>
      <c r="AE35" s="7">
        <v>1993</v>
      </c>
      <c r="AF35" s="7">
        <v>68400</v>
      </c>
      <c r="AG35" s="8">
        <v>1163</v>
      </c>
      <c r="AH35" s="5"/>
      <c r="AI35" s="5"/>
      <c r="AJ35" s="7">
        <v>1600</v>
      </c>
      <c r="AK35" s="8">
        <v>315</v>
      </c>
      <c r="AL35" s="7">
        <v>207232</v>
      </c>
      <c r="AM35" s="7">
        <v>23796</v>
      </c>
      <c r="AN35" s="7">
        <v>153952</v>
      </c>
      <c r="AO35" s="8">
        <v>14670</v>
      </c>
      <c r="AP35" s="7">
        <v>15834</v>
      </c>
      <c r="AQ35" s="7">
        <v>958</v>
      </c>
      <c r="AR35" s="7">
        <v>15350</v>
      </c>
      <c r="AS35" s="8">
        <v>751</v>
      </c>
      <c r="AT35" s="5"/>
      <c r="AU35" s="5"/>
      <c r="AV35" s="5"/>
      <c r="AW35" s="6"/>
      <c r="AX35" s="5"/>
      <c r="AY35" s="5"/>
      <c r="AZ35" s="5"/>
      <c r="BA35" s="6"/>
      <c r="BB35" s="9">
        <v>26276</v>
      </c>
      <c r="BC35" s="9">
        <v>2121</v>
      </c>
      <c r="BD35" s="9">
        <v>12843</v>
      </c>
      <c r="BE35" s="10">
        <v>760</v>
      </c>
      <c r="BF35" s="9">
        <v>7100</v>
      </c>
      <c r="BG35" s="9">
        <v>1190</v>
      </c>
      <c r="BH35" s="9">
        <v>9500</v>
      </c>
      <c r="BI35" s="10">
        <v>800</v>
      </c>
      <c r="BJ35" s="9">
        <v>10113</v>
      </c>
      <c r="BK35" s="9">
        <v>1209</v>
      </c>
      <c r="BL35" s="9">
        <v>4473</v>
      </c>
      <c r="BM35" s="10">
        <v>438</v>
      </c>
      <c r="BN35" s="9">
        <v>9479</v>
      </c>
      <c r="BO35" s="9">
        <v>1320</v>
      </c>
      <c r="BP35" s="9">
        <v>8500</v>
      </c>
      <c r="BQ35" s="10">
        <v>993</v>
      </c>
      <c r="BR35" s="9">
        <v>30120</v>
      </c>
      <c r="BS35" s="9">
        <v>3820</v>
      </c>
      <c r="BT35" s="9">
        <v>37445</v>
      </c>
      <c r="BU35" s="10">
        <v>3220</v>
      </c>
      <c r="BV35" s="9">
        <v>8891</v>
      </c>
      <c r="BW35" s="9">
        <v>588</v>
      </c>
      <c r="BX35" s="9">
        <v>1854</v>
      </c>
      <c r="BY35" s="10">
        <v>55</v>
      </c>
      <c r="BZ35" s="9"/>
      <c r="CA35" s="9"/>
      <c r="CB35" s="9"/>
      <c r="CC35" s="10"/>
      <c r="CD35" s="9">
        <v>4758</v>
      </c>
      <c r="CE35" s="9">
        <v>389</v>
      </c>
      <c r="CF35" s="9">
        <v>2024</v>
      </c>
      <c r="CG35" s="10">
        <v>86</v>
      </c>
    </row>
    <row r="36" spans="1:85" x14ac:dyDescent="0.25">
      <c r="A36">
        <f t="shared" si="0"/>
        <v>2010</v>
      </c>
      <c r="B36" s="7">
        <v>409013</v>
      </c>
      <c r="C36" s="7">
        <v>44941</v>
      </c>
      <c r="D36" s="7">
        <v>656723</v>
      </c>
      <c r="E36" s="8">
        <v>55558</v>
      </c>
      <c r="F36" s="9">
        <v>73085</v>
      </c>
      <c r="G36" s="9">
        <v>8620</v>
      </c>
      <c r="H36" s="9">
        <v>81484</v>
      </c>
      <c r="I36" s="10">
        <v>5550</v>
      </c>
      <c r="J36" s="5"/>
      <c r="K36" s="5"/>
      <c r="L36" s="5"/>
      <c r="M36" s="6"/>
      <c r="N36" s="9">
        <v>7361</v>
      </c>
      <c r="O36" s="9">
        <v>1019</v>
      </c>
      <c r="P36" s="9">
        <v>6107</v>
      </c>
      <c r="Q36" s="10">
        <v>432</v>
      </c>
      <c r="R36" s="5"/>
      <c r="S36" s="5"/>
      <c r="T36" s="7">
        <v>38038</v>
      </c>
      <c r="U36" s="8">
        <v>5139</v>
      </c>
      <c r="V36" s="30">
        <v>4604.3999999999996</v>
      </c>
      <c r="W36" s="30">
        <v>1039.5999999999999</v>
      </c>
      <c r="X36" s="30">
        <v>12074.6</v>
      </c>
      <c r="Y36" s="27">
        <v>645.79999999999995</v>
      </c>
      <c r="Z36" s="21">
        <v>83717</v>
      </c>
      <c r="AA36" s="21">
        <v>7919</v>
      </c>
      <c r="AB36" s="21">
        <v>56808</v>
      </c>
      <c r="AC36" s="22">
        <v>3953</v>
      </c>
      <c r="AD36" s="7">
        <v>21734</v>
      </c>
      <c r="AE36" s="7">
        <v>2061</v>
      </c>
      <c r="AF36" s="7">
        <v>75434</v>
      </c>
      <c r="AG36" s="8">
        <v>1259</v>
      </c>
      <c r="AH36" s="5"/>
      <c r="AI36" s="5"/>
      <c r="AJ36" s="7">
        <v>1900</v>
      </c>
      <c r="AK36" s="8">
        <v>410</v>
      </c>
      <c r="AL36" s="7">
        <v>207639</v>
      </c>
      <c r="AM36" s="7">
        <v>24101</v>
      </c>
      <c r="AN36" s="7">
        <v>153008</v>
      </c>
      <c r="AO36" s="8">
        <v>15503</v>
      </c>
      <c r="AP36" s="7">
        <v>16585</v>
      </c>
      <c r="AQ36" s="7">
        <v>921</v>
      </c>
      <c r="AR36" s="7">
        <v>16431</v>
      </c>
      <c r="AS36" s="8">
        <v>781</v>
      </c>
      <c r="AT36" s="5"/>
      <c r="AU36" s="5"/>
      <c r="AV36" s="7">
        <v>38247</v>
      </c>
      <c r="AW36" s="8">
        <v>1079</v>
      </c>
      <c r="AX36" s="5"/>
      <c r="AY36" s="5"/>
      <c r="AZ36" s="5"/>
      <c r="BA36" s="6"/>
      <c r="BB36" s="9">
        <v>26507</v>
      </c>
      <c r="BC36" s="9">
        <v>2143</v>
      </c>
      <c r="BD36" s="9">
        <v>12951</v>
      </c>
      <c r="BE36" s="10">
        <v>861</v>
      </c>
      <c r="BF36" s="9">
        <v>7500</v>
      </c>
      <c r="BG36" s="9">
        <v>1320</v>
      </c>
      <c r="BH36" s="9">
        <v>10050</v>
      </c>
      <c r="BI36" s="10">
        <v>950</v>
      </c>
      <c r="BJ36" s="9">
        <v>10299</v>
      </c>
      <c r="BK36" s="9">
        <v>1257</v>
      </c>
      <c r="BL36" s="9">
        <v>4400</v>
      </c>
      <c r="BM36" s="10">
        <v>411</v>
      </c>
      <c r="BN36" s="9">
        <v>8993</v>
      </c>
      <c r="BO36" s="9">
        <v>1165</v>
      </c>
      <c r="BP36" s="9">
        <v>8600</v>
      </c>
      <c r="BQ36" s="10">
        <v>953</v>
      </c>
      <c r="BR36" s="9">
        <v>31954</v>
      </c>
      <c r="BS36" s="9">
        <v>4045</v>
      </c>
      <c r="BT36" s="9">
        <v>40829</v>
      </c>
      <c r="BU36" s="10">
        <v>3661</v>
      </c>
      <c r="BV36" s="9">
        <v>8869</v>
      </c>
      <c r="BW36" s="9">
        <v>565</v>
      </c>
      <c r="BX36" s="9">
        <v>1685</v>
      </c>
      <c r="BY36" s="10">
        <v>73</v>
      </c>
      <c r="BZ36" s="9"/>
      <c r="CA36" s="9"/>
      <c r="CB36" s="9"/>
      <c r="CC36" s="10"/>
      <c r="CD36" s="9">
        <v>4962</v>
      </c>
      <c r="CE36" s="9">
        <v>459</v>
      </c>
      <c r="CF36" s="9">
        <v>2192</v>
      </c>
      <c r="CG36" s="10">
        <v>99</v>
      </c>
    </row>
    <row r="37" spans="1:85" x14ac:dyDescent="0.25">
      <c r="A37">
        <f t="shared" si="0"/>
        <v>2011</v>
      </c>
      <c r="B37" s="7">
        <v>415275</v>
      </c>
      <c r="C37" s="7">
        <v>49759</v>
      </c>
      <c r="D37" s="7">
        <v>643412</v>
      </c>
      <c r="E37" s="8">
        <v>59003</v>
      </c>
      <c r="F37" s="9">
        <v>75827</v>
      </c>
      <c r="G37" s="9">
        <v>9540</v>
      </c>
      <c r="H37" s="9">
        <v>84679</v>
      </c>
      <c r="I37" s="10">
        <v>5686</v>
      </c>
      <c r="J37" s="5"/>
      <c r="K37" s="5"/>
      <c r="L37" s="5"/>
      <c r="M37" s="6"/>
      <c r="N37" s="9">
        <v>7218</v>
      </c>
      <c r="O37" s="9">
        <v>1133</v>
      </c>
      <c r="P37" s="9">
        <v>6276</v>
      </c>
      <c r="Q37" s="10">
        <v>445</v>
      </c>
      <c r="R37" s="5"/>
      <c r="S37" s="5"/>
      <c r="T37" s="7">
        <v>36869</v>
      </c>
      <c r="U37" s="8">
        <v>4980</v>
      </c>
      <c r="V37" s="30">
        <v>4685.2800000000007</v>
      </c>
      <c r="W37" s="30">
        <v>1031.52</v>
      </c>
      <c r="X37" s="30">
        <v>12538.32</v>
      </c>
      <c r="Y37" s="27">
        <v>654.96</v>
      </c>
      <c r="Z37" s="21">
        <v>84889</v>
      </c>
      <c r="AA37" s="21">
        <v>7897</v>
      </c>
      <c r="AB37" s="21">
        <v>56977</v>
      </c>
      <c r="AC37" s="22">
        <v>3996</v>
      </c>
      <c r="AD37" s="7">
        <v>22607</v>
      </c>
      <c r="AE37" s="7">
        <v>2075</v>
      </c>
      <c r="AF37" s="5"/>
      <c r="AG37" s="6"/>
      <c r="AH37" s="5"/>
      <c r="AI37" s="5"/>
      <c r="AJ37" s="5"/>
      <c r="AK37" s="6"/>
      <c r="AL37" s="7">
        <v>208159</v>
      </c>
      <c r="AM37" s="7">
        <v>24161</v>
      </c>
      <c r="AN37" s="7">
        <v>152480</v>
      </c>
      <c r="AO37" s="8">
        <v>16006</v>
      </c>
      <c r="AP37" s="7">
        <v>16890</v>
      </c>
      <c r="AQ37" s="7">
        <v>970</v>
      </c>
      <c r="AR37" s="7">
        <v>17169</v>
      </c>
      <c r="AS37" s="8">
        <v>799</v>
      </c>
      <c r="AT37" s="5"/>
      <c r="AU37" s="5"/>
      <c r="AV37" s="7">
        <v>50018</v>
      </c>
      <c r="AW37" s="8">
        <v>1421</v>
      </c>
      <c r="AX37" s="5"/>
      <c r="AY37" s="5"/>
      <c r="AZ37" s="5"/>
      <c r="BA37" s="6"/>
      <c r="BB37" s="9">
        <v>26603</v>
      </c>
      <c r="BC37" s="9">
        <v>2093</v>
      </c>
      <c r="BD37" s="9">
        <v>12846</v>
      </c>
      <c r="BE37" s="10">
        <v>847</v>
      </c>
      <c r="BF37" s="9">
        <v>7600</v>
      </c>
      <c r="BG37" s="9">
        <v>1600</v>
      </c>
      <c r="BH37" s="9">
        <v>10150</v>
      </c>
      <c r="BI37" s="10">
        <v>945</v>
      </c>
      <c r="BJ37" s="9">
        <v>10568</v>
      </c>
      <c r="BK37" s="9">
        <v>1269</v>
      </c>
      <c r="BL37" s="9">
        <v>4548</v>
      </c>
      <c r="BM37" s="10">
        <v>429</v>
      </c>
      <c r="BN37" s="9">
        <v>8908</v>
      </c>
      <c r="BO37" s="9">
        <v>1289</v>
      </c>
      <c r="BP37" s="9">
        <v>8350</v>
      </c>
      <c r="BQ37" s="10">
        <v>1030</v>
      </c>
      <c r="BR37" s="9">
        <v>33242</v>
      </c>
      <c r="BS37" s="9">
        <v>4780</v>
      </c>
      <c r="BT37" s="9">
        <v>43087</v>
      </c>
      <c r="BU37" s="10">
        <v>3875</v>
      </c>
      <c r="BV37" s="9">
        <v>8859</v>
      </c>
      <c r="BW37" s="9">
        <v>583</v>
      </c>
      <c r="BX37" s="9">
        <v>1598</v>
      </c>
      <c r="BY37" s="10">
        <v>56</v>
      </c>
      <c r="BZ37" s="9">
        <v>38513</v>
      </c>
      <c r="CA37" s="9">
        <v>4303</v>
      </c>
      <c r="CB37" s="9">
        <v>47113</v>
      </c>
      <c r="CC37" s="10">
        <v>3652</v>
      </c>
      <c r="CD37" s="9">
        <v>5104</v>
      </c>
      <c r="CE37" s="9">
        <v>427</v>
      </c>
      <c r="CF37" s="9">
        <v>2673</v>
      </c>
      <c r="CG37" s="10">
        <v>112</v>
      </c>
    </row>
    <row r="38" spans="1:85" x14ac:dyDescent="0.25">
      <c r="A38">
        <f t="shared" si="0"/>
        <v>2012</v>
      </c>
      <c r="B38" s="9">
        <v>14006</v>
      </c>
      <c r="C38" s="9">
        <v>1802</v>
      </c>
      <c r="D38" s="9">
        <v>24639</v>
      </c>
      <c r="E38" s="10">
        <v>1713</v>
      </c>
      <c r="F38" s="9">
        <v>79618</v>
      </c>
      <c r="G38" s="9">
        <v>10773</v>
      </c>
      <c r="H38" s="9">
        <v>88148</v>
      </c>
      <c r="I38" s="10">
        <v>6378</v>
      </c>
      <c r="J38" s="5"/>
      <c r="K38" s="5"/>
      <c r="L38" s="5"/>
      <c r="M38" s="6"/>
      <c r="N38" s="9">
        <v>7481</v>
      </c>
      <c r="O38" s="9">
        <v>1135</v>
      </c>
      <c r="P38" s="9">
        <v>6346</v>
      </c>
      <c r="Q38" s="10">
        <v>486</v>
      </c>
      <c r="R38" s="5"/>
      <c r="S38" s="5"/>
      <c r="T38" s="5"/>
      <c r="U38" s="6"/>
      <c r="V38" s="30">
        <v>4722.3360000000002</v>
      </c>
      <c r="W38" s="30">
        <v>1021.824</v>
      </c>
      <c r="X38" s="30">
        <v>13055.984</v>
      </c>
      <c r="Y38" s="27">
        <v>657.15200000000004</v>
      </c>
      <c r="Z38" s="21">
        <v>86685</v>
      </c>
      <c r="AA38" s="21">
        <v>8302</v>
      </c>
      <c r="AB38" s="21">
        <v>58979</v>
      </c>
      <c r="AC38" s="22">
        <v>4235</v>
      </c>
      <c r="AD38" s="5"/>
      <c r="AE38" s="5"/>
      <c r="AF38" s="5"/>
      <c r="AG38" s="6"/>
      <c r="AH38" s="5"/>
      <c r="AI38" s="5"/>
      <c r="AJ38" s="5"/>
      <c r="AK38" s="6"/>
      <c r="AL38" s="5"/>
      <c r="AM38" s="5"/>
      <c r="AN38" s="5"/>
      <c r="AO38" s="6"/>
      <c r="AP38" s="7">
        <v>16826</v>
      </c>
      <c r="AQ38" s="7">
        <v>943</v>
      </c>
      <c r="AR38" s="7">
        <v>17149</v>
      </c>
      <c r="AS38" s="8">
        <v>803</v>
      </c>
      <c r="AT38" s="5"/>
      <c r="AU38" s="5"/>
      <c r="AV38" s="7">
        <v>59741</v>
      </c>
      <c r="AW38" s="8">
        <v>2091</v>
      </c>
      <c r="AX38" s="7">
        <v>135746</v>
      </c>
      <c r="AY38" s="7">
        <v>19533</v>
      </c>
      <c r="AZ38" s="7">
        <v>90000</v>
      </c>
      <c r="BA38" s="8">
        <v>9000</v>
      </c>
      <c r="BB38" s="9">
        <v>26304</v>
      </c>
      <c r="BC38" s="9">
        <v>2098</v>
      </c>
      <c r="BD38" s="9">
        <v>13412</v>
      </c>
      <c r="BE38" s="10">
        <v>871</v>
      </c>
      <c r="BF38" s="9">
        <v>7950</v>
      </c>
      <c r="BG38" s="9">
        <v>1600</v>
      </c>
      <c r="BH38" s="9">
        <v>10900</v>
      </c>
      <c r="BI38" s="10">
        <v>980</v>
      </c>
      <c r="BJ38" s="9">
        <v>11206</v>
      </c>
      <c r="BK38" s="9">
        <v>1287</v>
      </c>
      <c r="BL38" s="9">
        <v>4917</v>
      </c>
      <c r="BM38" s="10">
        <v>486</v>
      </c>
      <c r="BN38" s="9">
        <v>8864</v>
      </c>
      <c r="BO38" s="9">
        <v>1473</v>
      </c>
      <c r="BP38" s="9">
        <v>8350</v>
      </c>
      <c r="BQ38" s="10">
        <v>1120</v>
      </c>
      <c r="BR38" s="9">
        <v>33667</v>
      </c>
      <c r="BS38" s="9">
        <v>4569</v>
      </c>
      <c r="BT38" s="9">
        <v>44580</v>
      </c>
      <c r="BU38" s="10">
        <v>3922</v>
      </c>
      <c r="BV38" s="9">
        <v>8973</v>
      </c>
      <c r="BW38" s="9">
        <v>599</v>
      </c>
      <c r="BX38" s="9">
        <v>1822</v>
      </c>
      <c r="BY38" s="10">
        <v>71</v>
      </c>
      <c r="BZ38" s="9"/>
      <c r="CA38" s="9"/>
      <c r="CB38" s="9"/>
      <c r="CC38" s="10"/>
      <c r="CD38" s="9">
        <v>6031</v>
      </c>
      <c r="CE38" s="9">
        <v>523</v>
      </c>
      <c r="CF38" s="9">
        <v>3472</v>
      </c>
      <c r="CG38" s="10">
        <v>105</v>
      </c>
    </row>
    <row r="39" spans="1:85" x14ac:dyDescent="0.25">
      <c r="A39">
        <f t="shared" si="0"/>
        <v>2013</v>
      </c>
      <c r="B39" s="9">
        <v>32799</v>
      </c>
      <c r="C39" s="9">
        <v>5251</v>
      </c>
      <c r="D39" s="9">
        <v>57701</v>
      </c>
      <c r="E39" s="10">
        <v>4011</v>
      </c>
      <c r="F39" s="9">
        <v>79978</v>
      </c>
      <c r="G39" s="9">
        <v>9737</v>
      </c>
      <c r="H39" s="9">
        <v>85756</v>
      </c>
      <c r="I39" s="10">
        <v>5765</v>
      </c>
      <c r="J39" s="5"/>
      <c r="K39" s="5"/>
      <c r="L39" s="5"/>
      <c r="M39" s="6"/>
      <c r="N39" s="9">
        <v>7710</v>
      </c>
      <c r="O39" s="9">
        <v>1223</v>
      </c>
      <c r="P39" s="9">
        <v>6694</v>
      </c>
      <c r="Q39" s="10">
        <v>488</v>
      </c>
      <c r="R39" s="5"/>
      <c r="S39" s="5"/>
      <c r="T39" s="5"/>
      <c r="U39" s="6"/>
      <c r="V39" s="30">
        <v>4746.8032000000003</v>
      </c>
      <c r="W39" s="30">
        <v>1012.1887999999999</v>
      </c>
      <c r="X39" s="30">
        <v>13167.180799999998</v>
      </c>
      <c r="Y39" s="27">
        <v>658.58240000000001</v>
      </c>
      <c r="Z39" s="21">
        <v>89054</v>
      </c>
      <c r="AA39" s="21">
        <v>8249</v>
      </c>
      <c r="AB39" s="21">
        <v>60261</v>
      </c>
      <c r="AC39" s="22">
        <v>4502</v>
      </c>
      <c r="AD39" s="5"/>
      <c r="AE39" s="5"/>
      <c r="AF39" s="5"/>
      <c r="AG39" s="6"/>
      <c r="AH39" s="5"/>
      <c r="AI39" s="5"/>
      <c r="AJ39" s="5"/>
      <c r="AK39" s="6"/>
      <c r="AL39" s="5"/>
      <c r="AM39" s="5"/>
      <c r="AN39" s="5"/>
      <c r="AO39" s="6"/>
      <c r="AP39" s="7">
        <v>17325</v>
      </c>
      <c r="AQ39" s="7">
        <v>869</v>
      </c>
      <c r="AR39" s="7">
        <v>17030</v>
      </c>
      <c r="AS39" s="8">
        <v>885</v>
      </c>
      <c r="AT39" s="5"/>
      <c r="AU39" s="5"/>
      <c r="AV39" s="7">
        <v>64523</v>
      </c>
      <c r="AW39" s="8">
        <v>2455</v>
      </c>
      <c r="AX39" s="7">
        <v>137800</v>
      </c>
      <c r="AY39" s="7">
        <v>19530</v>
      </c>
      <c r="AZ39" s="7">
        <v>100000</v>
      </c>
      <c r="BA39" s="8">
        <v>9500</v>
      </c>
      <c r="BB39" s="9">
        <v>26969</v>
      </c>
      <c r="BC39" s="9">
        <v>2079</v>
      </c>
      <c r="BD39" s="9">
        <v>13361</v>
      </c>
      <c r="BE39" s="10">
        <v>1004</v>
      </c>
      <c r="BF39" s="9">
        <v>8200</v>
      </c>
      <c r="BG39" s="9">
        <v>1700</v>
      </c>
      <c r="BH39" s="9">
        <v>10600</v>
      </c>
      <c r="BI39" s="10">
        <v>870</v>
      </c>
      <c r="BJ39" s="9">
        <v>11502</v>
      </c>
      <c r="BK39" s="9">
        <v>1306</v>
      </c>
      <c r="BL39" s="9">
        <v>5035</v>
      </c>
      <c r="BM39" s="10">
        <v>477</v>
      </c>
      <c r="BN39" s="9">
        <v>9045</v>
      </c>
      <c r="BO39" s="9">
        <v>1455</v>
      </c>
      <c r="BP39" s="9">
        <v>8200</v>
      </c>
      <c r="BQ39" s="10">
        <v>1100</v>
      </c>
      <c r="BR39" s="9">
        <v>35906</v>
      </c>
      <c r="BS39" s="9">
        <v>4274</v>
      </c>
      <c r="BT39" s="9">
        <v>47011</v>
      </c>
      <c r="BU39" s="10">
        <v>4201</v>
      </c>
      <c r="BV39" s="9">
        <v>9814</v>
      </c>
      <c r="BW39" s="9">
        <v>710</v>
      </c>
      <c r="BX39" s="9">
        <v>2255</v>
      </c>
      <c r="BY39" s="10">
        <v>95</v>
      </c>
      <c r="BZ39" s="9">
        <v>41910</v>
      </c>
      <c r="CA39" s="9">
        <v>4440</v>
      </c>
      <c r="CB39" s="9">
        <v>52868</v>
      </c>
      <c r="CC39" s="10">
        <v>3872</v>
      </c>
      <c r="CD39" s="9">
        <v>6562</v>
      </c>
      <c r="CE39" s="9">
        <v>504</v>
      </c>
      <c r="CF39" s="9">
        <v>4692</v>
      </c>
      <c r="CG39" s="10">
        <v>143</v>
      </c>
    </row>
    <row r="40" spans="1:85" x14ac:dyDescent="0.25">
      <c r="A40">
        <f t="shared" si="0"/>
        <v>2014</v>
      </c>
      <c r="B40" s="9">
        <v>56550</v>
      </c>
      <c r="C40" s="9">
        <v>8977</v>
      </c>
      <c r="D40" s="9">
        <v>99485</v>
      </c>
      <c r="E40" s="10">
        <v>8417</v>
      </c>
      <c r="F40" s="9">
        <v>88763</v>
      </c>
      <c r="G40" s="9">
        <v>9516</v>
      </c>
      <c r="H40" s="9">
        <v>96986</v>
      </c>
      <c r="I40" s="10">
        <v>6140</v>
      </c>
      <c r="J40" s="5"/>
      <c r="K40" s="5"/>
      <c r="L40" s="24"/>
      <c r="M40" s="6"/>
      <c r="N40" s="9">
        <v>8344</v>
      </c>
      <c r="O40" s="9">
        <v>1128</v>
      </c>
      <c r="P40" s="9">
        <v>7392</v>
      </c>
      <c r="Q40" s="10">
        <v>542</v>
      </c>
      <c r="R40" s="5"/>
      <c r="S40" s="5"/>
      <c r="T40" s="5"/>
      <c r="U40" s="6"/>
      <c r="V40" s="30">
        <v>4746.1638399999993</v>
      </c>
      <c r="W40" s="30">
        <v>1014.6265599999999</v>
      </c>
      <c r="X40" s="30">
        <v>13060.616959999999</v>
      </c>
      <c r="Y40" s="27">
        <v>658.29888000000005</v>
      </c>
      <c r="Z40" s="21">
        <v>91358</v>
      </c>
      <c r="AA40" s="21">
        <v>8069</v>
      </c>
      <c r="AB40" s="21">
        <v>62886</v>
      </c>
      <c r="AC40" s="22">
        <v>4479</v>
      </c>
      <c r="AD40" s="5"/>
      <c r="AE40" s="5"/>
      <c r="AF40" s="5"/>
      <c r="AG40" s="6"/>
      <c r="AH40" s="5"/>
      <c r="AI40" s="5"/>
      <c r="AJ40" s="5"/>
      <c r="AK40" s="6"/>
      <c r="AL40" s="5"/>
      <c r="AM40" s="5"/>
      <c r="AN40" s="5"/>
      <c r="AO40" s="6"/>
      <c r="AP40" s="7">
        <v>17717</v>
      </c>
      <c r="AQ40" s="7">
        <v>921</v>
      </c>
      <c r="AR40" s="7">
        <v>17631</v>
      </c>
      <c r="AS40" s="8">
        <v>881</v>
      </c>
      <c r="AT40" s="5"/>
      <c r="AU40" s="5"/>
      <c r="AV40" s="7">
        <v>70991</v>
      </c>
      <c r="AW40" s="8">
        <v>2848</v>
      </c>
      <c r="AX40" s="7">
        <v>139500</v>
      </c>
      <c r="AY40" s="7">
        <v>19450</v>
      </c>
      <c r="AZ40" s="7">
        <v>105000</v>
      </c>
      <c r="BA40" s="8">
        <v>10000</v>
      </c>
      <c r="BB40" s="9">
        <v>26839</v>
      </c>
      <c r="BC40" s="9">
        <v>2091</v>
      </c>
      <c r="BD40" s="9">
        <v>13147</v>
      </c>
      <c r="BE40" s="10">
        <v>959</v>
      </c>
      <c r="BF40" s="9">
        <v>8200</v>
      </c>
      <c r="BG40" s="9">
        <v>1940</v>
      </c>
      <c r="BH40" s="9">
        <v>10400</v>
      </c>
      <c r="BI40" s="10">
        <v>910</v>
      </c>
      <c r="BJ40" s="9">
        <v>11618</v>
      </c>
      <c r="BK40" s="9">
        <v>1266</v>
      </c>
      <c r="BL40" s="9">
        <v>5634</v>
      </c>
      <c r="BM40" s="10">
        <v>491</v>
      </c>
      <c r="BN40" s="9">
        <v>9410</v>
      </c>
      <c r="BO40" s="9">
        <v>1366</v>
      </c>
      <c r="BP40" s="9">
        <v>8500</v>
      </c>
      <c r="BQ40" s="10">
        <v>1090</v>
      </c>
      <c r="BR40" s="9">
        <v>38717</v>
      </c>
      <c r="BS40" s="9">
        <v>4466</v>
      </c>
      <c r="BT40" s="9">
        <v>50030</v>
      </c>
      <c r="BU40" s="10">
        <v>4247</v>
      </c>
      <c r="BV40" s="9">
        <v>10402</v>
      </c>
      <c r="BW40" s="9">
        <v>689</v>
      </c>
      <c r="BX40" s="9">
        <v>2625</v>
      </c>
      <c r="BY40" s="10">
        <v>101</v>
      </c>
      <c r="BZ40" s="9">
        <v>44910</v>
      </c>
      <c r="CA40" s="9">
        <v>4408</v>
      </c>
      <c r="CB40" s="9">
        <v>55907</v>
      </c>
      <c r="CC40" s="10">
        <v>4027</v>
      </c>
      <c r="CD40" s="9">
        <v>6733</v>
      </c>
      <c r="CE40" s="9">
        <v>502</v>
      </c>
      <c r="CF40" s="9">
        <v>5449</v>
      </c>
      <c r="CG40" s="10">
        <v>170</v>
      </c>
    </row>
    <row r="41" spans="1:85" x14ac:dyDescent="0.25">
      <c r="A41">
        <f t="shared" si="0"/>
        <v>2015</v>
      </c>
      <c r="B41" s="9">
        <v>72106</v>
      </c>
      <c r="C41" s="9">
        <v>9926</v>
      </c>
      <c r="D41" s="9">
        <v>126852</v>
      </c>
      <c r="E41" s="10">
        <v>10137</v>
      </c>
      <c r="F41" s="9">
        <v>89288</v>
      </c>
      <c r="G41" s="9">
        <v>8923</v>
      </c>
      <c r="H41" s="9">
        <v>98591</v>
      </c>
      <c r="I41" s="10">
        <v>6104</v>
      </c>
      <c r="J41" s="5"/>
      <c r="K41" s="5"/>
      <c r="L41" s="5"/>
      <c r="M41" s="6"/>
      <c r="N41" s="9">
        <v>8373</v>
      </c>
      <c r="O41" s="9">
        <v>1168</v>
      </c>
      <c r="P41" s="9">
        <v>7260</v>
      </c>
      <c r="Q41" s="10">
        <v>615</v>
      </c>
      <c r="R41" s="5"/>
      <c r="S41" s="5"/>
      <c r="T41" s="5"/>
      <c r="U41" s="6"/>
      <c r="V41" s="15"/>
      <c r="W41" s="15"/>
      <c r="X41" s="15"/>
      <c r="Y41" s="6"/>
      <c r="Z41" s="21">
        <v>94217</v>
      </c>
      <c r="AA41" s="21">
        <v>8054</v>
      </c>
      <c r="AB41" s="21">
        <v>65259</v>
      </c>
      <c r="AC41" s="22">
        <v>4846</v>
      </c>
      <c r="AD41" s="5"/>
      <c r="AE41" s="5"/>
      <c r="AF41" s="5"/>
      <c r="AG41" s="6"/>
      <c r="AH41" s="5"/>
      <c r="AI41" s="5"/>
      <c r="AJ41" s="5"/>
      <c r="AK41" s="6"/>
      <c r="AL41" s="5"/>
      <c r="AM41" s="5"/>
      <c r="AN41" s="5"/>
      <c r="AO41" s="6"/>
      <c r="AP41" s="7">
        <v>18052</v>
      </c>
      <c r="AQ41" s="7">
        <v>1290</v>
      </c>
      <c r="AR41" s="7">
        <v>17324</v>
      </c>
      <c r="AS41" s="8">
        <v>919</v>
      </c>
      <c r="AT41" s="5"/>
      <c r="AU41" s="5"/>
      <c r="AV41" s="5"/>
      <c r="AW41" s="6"/>
      <c r="AX41" s="7">
        <v>145000</v>
      </c>
      <c r="AY41" s="7">
        <v>19625</v>
      </c>
      <c r="AZ41" s="7">
        <v>110000</v>
      </c>
      <c r="BA41" s="8">
        <v>10200</v>
      </c>
      <c r="BB41" s="9">
        <v>26967</v>
      </c>
      <c r="BC41" s="9">
        <v>2093</v>
      </c>
      <c r="BD41" s="9">
        <v>12948</v>
      </c>
      <c r="BE41" s="10">
        <v>939</v>
      </c>
      <c r="BF41" s="9">
        <v>9000</v>
      </c>
      <c r="BG41" s="9">
        <v>1900</v>
      </c>
      <c r="BH41" s="9">
        <v>10400</v>
      </c>
      <c r="BI41" s="10">
        <v>910</v>
      </c>
      <c r="BJ41" s="9">
        <v>12009</v>
      </c>
      <c r="BK41" s="9">
        <v>1391</v>
      </c>
      <c r="BL41" s="9">
        <v>6112</v>
      </c>
      <c r="BM41" s="10">
        <v>548</v>
      </c>
      <c r="BN41" s="9">
        <v>9674</v>
      </c>
      <c r="BO41" s="9">
        <v>1321</v>
      </c>
      <c r="BP41" s="9">
        <v>8572</v>
      </c>
      <c r="BQ41" s="10">
        <v>1050</v>
      </c>
      <c r="BR41" s="9">
        <v>40360</v>
      </c>
      <c r="BS41" s="9">
        <v>4350</v>
      </c>
      <c r="BT41" s="9">
        <v>53426</v>
      </c>
      <c r="BU41" s="10">
        <v>4434</v>
      </c>
      <c r="BV41" s="9">
        <v>10547</v>
      </c>
      <c r="BW41" s="9">
        <v>570</v>
      </c>
      <c r="BX41" s="9">
        <v>3061</v>
      </c>
      <c r="BY41" s="10">
        <v>81</v>
      </c>
      <c r="BZ41" s="9">
        <v>46925</v>
      </c>
      <c r="CA41" s="9">
        <v>4347</v>
      </c>
      <c r="CB41" s="9">
        <v>57236</v>
      </c>
      <c r="CC41" s="10">
        <v>4185</v>
      </c>
      <c r="CD41" s="9">
        <v>6638</v>
      </c>
      <c r="CE41" s="9">
        <v>541</v>
      </c>
      <c r="CF41" s="9">
        <v>5596</v>
      </c>
      <c r="CG41" s="10">
        <v>195</v>
      </c>
    </row>
    <row r="42" spans="1:85" x14ac:dyDescent="0.25">
      <c r="A42">
        <f t="shared" si="0"/>
        <v>2016</v>
      </c>
      <c r="B42" s="9">
        <v>91565</v>
      </c>
      <c r="C42" s="9">
        <v>8945</v>
      </c>
      <c r="D42" s="9">
        <v>161084</v>
      </c>
      <c r="E42" s="10">
        <v>11938</v>
      </c>
      <c r="F42" s="9">
        <v>93234</v>
      </c>
      <c r="G42" s="9">
        <v>8417</v>
      </c>
      <c r="H42" s="9">
        <v>102519</v>
      </c>
      <c r="I42" s="10">
        <v>6194</v>
      </c>
      <c r="J42" s="5"/>
      <c r="K42" s="5"/>
      <c r="L42" s="5"/>
      <c r="M42" s="6"/>
      <c r="N42" s="9">
        <v>8785</v>
      </c>
      <c r="O42" s="9">
        <v>1097</v>
      </c>
      <c r="P42" s="9">
        <v>7765</v>
      </c>
      <c r="Q42" s="10">
        <v>651</v>
      </c>
      <c r="R42" s="5"/>
      <c r="S42" s="5"/>
      <c r="T42" s="5"/>
      <c r="U42" s="6"/>
      <c r="V42" s="15"/>
      <c r="W42" s="15"/>
      <c r="X42" s="15"/>
      <c r="Y42" s="6"/>
      <c r="Z42" s="21">
        <v>97263</v>
      </c>
      <c r="AA42" s="21">
        <v>7991</v>
      </c>
      <c r="AB42" s="21">
        <v>70076</v>
      </c>
      <c r="AC42" s="22">
        <v>5139</v>
      </c>
      <c r="AD42" s="5"/>
      <c r="AE42" s="5"/>
      <c r="AF42" s="5"/>
      <c r="AG42" s="6"/>
      <c r="AH42" s="5"/>
      <c r="AI42" s="5"/>
      <c r="AJ42" s="5"/>
      <c r="AK42" s="6"/>
      <c r="AL42" s="5"/>
      <c r="AM42" s="5"/>
      <c r="AN42" s="5"/>
      <c r="AO42" s="6"/>
      <c r="AP42" s="5"/>
      <c r="AQ42" s="5"/>
      <c r="AR42" s="5"/>
      <c r="AS42" s="6"/>
      <c r="AT42" s="5"/>
      <c r="AU42" s="5"/>
      <c r="AV42" s="5"/>
      <c r="AW42" s="6"/>
      <c r="AX42" s="7">
        <v>148000</v>
      </c>
      <c r="AY42" s="7">
        <v>19698</v>
      </c>
      <c r="AZ42" s="7">
        <v>115000</v>
      </c>
      <c r="BA42" s="8">
        <v>10500</v>
      </c>
      <c r="BB42" s="9">
        <v>27667</v>
      </c>
      <c r="BC42" s="9">
        <v>2054</v>
      </c>
      <c r="BD42" s="9">
        <v>14076</v>
      </c>
      <c r="BE42" s="10">
        <v>938</v>
      </c>
      <c r="BF42" s="9">
        <v>9700</v>
      </c>
      <c r="BG42" s="9">
        <v>1730</v>
      </c>
      <c r="BH42" s="9">
        <v>12300</v>
      </c>
      <c r="BI42" s="10">
        <v>905</v>
      </c>
      <c r="BJ42" s="9">
        <v>12743</v>
      </c>
      <c r="BK42" s="9">
        <v>1419</v>
      </c>
      <c r="BL42" s="9">
        <v>6514</v>
      </c>
      <c r="BM42" s="10">
        <v>588</v>
      </c>
      <c r="BN42" s="9">
        <v>10543</v>
      </c>
      <c r="BO42" s="9">
        <v>1456</v>
      </c>
      <c r="BP42" s="9">
        <v>8679</v>
      </c>
      <c r="BQ42" s="10">
        <v>960</v>
      </c>
      <c r="BR42" s="9">
        <v>42879</v>
      </c>
      <c r="BS42" s="9">
        <v>4292</v>
      </c>
      <c r="BT42" s="9">
        <v>56234</v>
      </c>
      <c r="BU42" s="10">
        <v>4669</v>
      </c>
      <c r="BV42" s="9">
        <v>11553</v>
      </c>
      <c r="BW42" s="9">
        <v>685</v>
      </c>
      <c r="BX42" s="9">
        <v>3954</v>
      </c>
      <c r="BY42" s="10">
        <v>133</v>
      </c>
      <c r="BZ42" s="9"/>
      <c r="CA42" s="9"/>
      <c r="CB42" s="9"/>
      <c r="CC42" s="10"/>
      <c r="CD42" s="9">
        <v>6738</v>
      </c>
      <c r="CE42" s="9">
        <v>556</v>
      </c>
      <c r="CF42" s="9">
        <v>5834</v>
      </c>
      <c r="CG42" s="10">
        <v>241</v>
      </c>
    </row>
    <row r="43" spans="1:85" x14ac:dyDescent="0.25">
      <c r="A43">
        <f t="shared" si="0"/>
        <v>2017</v>
      </c>
      <c r="B43" s="9">
        <v>98682</v>
      </c>
      <c r="C43" s="9">
        <v>6748</v>
      </c>
      <c r="D43" s="9">
        <v>173604</v>
      </c>
      <c r="E43" s="10">
        <v>11871</v>
      </c>
      <c r="F43" s="9">
        <v>96717</v>
      </c>
      <c r="G43" s="9">
        <v>8589</v>
      </c>
      <c r="H43" s="9">
        <v>106334</v>
      </c>
      <c r="I43" s="10">
        <v>6502</v>
      </c>
      <c r="J43" s="5"/>
      <c r="K43" s="5"/>
      <c r="L43" s="5"/>
      <c r="M43" s="6"/>
      <c r="N43" s="9">
        <v>9150</v>
      </c>
      <c r="O43" s="9">
        <v>1108</v>
      </c>
      <c r="P43" s="9">
        <v>8298</v>
      </c>
      <c r="Q43" s="10">
        <v>622</v>
      </c>
      <c r="R43" s="5"/>
      <c r="S43" s="5"/>
      <c r="T43" s="5"/>
      <c r="U43" s="6"/>
      <c r="V43" s="15"/>
      <c r="W43" s="15"/>
      <c r="X43" s="15"/>
      <c r="Y43" s="6"/>
      <c r="Z43" s="28">
        <v>65614</v>
      </c>
      <c r="AA43" s="28">
        <v>4893</v>
      </c>
      <c r="AB43" s="28">
        <v>472670</v>
      </c>
      <c r="AC43" s="28">
        <v>3099</v>
      </c>
      <c r="AD43" s="5"/>
      <c r="AE43" s="5"/>
      <c r="AF43" s="5"/>
      <c r="AG43" s="6"/>
      <c r="AH43" s="5"/>
      <c r="AI43" s="5"/>
      <c r="AJ43" s="5"/>
      <c r="AK43" s="6"/>
      <c r="AL43" s="5"/>
      <c r="AM43" s="5"/>
      <c r="AN43" s="5"/>
      <c r="AO43" s="6"/>
      <c r="AP43" s="5"/>
      <c r="AQ43" s="5"/>
      <c r="AR43" s="5"/>
      <c r="AS43" s="6"/>
      <c r="AT43" s="5"/>
      <c r="AU43" s="5"/>
      <c r="AV43" s="5"/>
      <c r="AW43" s="6"/>
      <c r="AX43" s="7">
        <v>150700</v>
      </c>
      <c r="AY43" s="7">
        <v>19595</v>
      </c>
      <c r="AZ43" s="7">
        <v>118500</v>
      </c>
      <c r="BA43" s="8">
        <v>11000</v>
      </c>
      <c r="BB43" s="9">
        <v>28229</v>
      </c>
      <c r="BC43" s="9">
        <v>2142</v>
      </c>
      <c r="BD43" s="9">
        <v>14976</v>
      </c>
      <c r="BE43" s="10">
        <v>951</v>
      </c>
      <c r="BF43" s="9">
        <v>10150</v>
      </c>
      <c r="BG43" s="9">
        <v>1750</v>
      </c>
      <c r="BH43" s="9">
        <v>12600</v>
      </c>
      <c r="BI43" s="10">
        <v>1005</v>
      </c>
      <c r="BJ43" s="9">
        <v>12913</v>
      </c>
      <c r="BK43" s="9">
        <v>1392</v>
      </c>
      <c r="BL43" s="9">
        <v>6575</v>
      </c>
      <c r="BM43" s="10">
        <v>616</v>
      </c>
      <c r="BN43" s="9">
        <v>10511</v>
      </c>
      <c r="BO43" s="9">
        <v>1454</v>
      </c>
      <c r="BP43" s="9">
        <v>8550</v>
      </c>
      <c r="BQ43" s="10">
        <v>940</v>
      </c>
      <c r="BR43" s="9">
        <v>43616</v>
      </c>
      <c r="BS43" s="9">
        <v>4356</v>
      </c>
      <c r="BT43" s="9">
        <v>58992</v>
      </c>
      <c r="BU43" s="10">
        <v>4862</v>
      </c>
      <c r="BV43" s="9">
        <v>11704</v>
      </c>
      <c r="BW43" s="9">
        <v>719</v>
      </c>
      <c r="BX43" s="9">
        <v>4222</v>
      </c>
      <c r="BY43" s="10">
        <v>131</v>
      </c>
      <c r="BZ43" s="9">
        <v>51317</v>
      </c>
      <c r="CA43" s="9">
        <v>4664</v>
      </c>
      <c r="CB43" s="9">
        <v>62433</v>
      </c>
      <c r="CC43" s="10">
        <v>4736</v>
      </c>
      <c r="CD43" s="9">
        <v>6854</v>
      </c>
      <c r="CE43" s="9">
        <v>521</v>
      </c>
      <c r="CF43" s="9">
        <v>5537</v>
      </c>
      <c r="CG43" s="10">
        <v>230</v>
      </c>
    </row>
    <row r="44" spans="1:85" x14ac:dyDescent="0.25">
      <c r="A44">
        <f t="shared" si="0"/>
        <v>2018</v>
      </c>
      <c r="B44" s="9">
        <v>78620</v>
      </c>
      <c r="C44" s="9">
        <v>3877</v>
      </c>
      <c r="D44" s="9">
        <v>138311</v>
      </c>
      <c r="E44" s="10">
        <v>11215</v>
      </c>
      <c r="F44" s="9">
        <v>97792</v>
      </c>
      <c r="G44" s="9">
        <v>8324</v>
      </c>
      <c r="H44" s="9">
        <v>102944</v>
      </c>
      <c r="I44" s="10">
        <v>6596</v>
      </c>
      <c r="J44" s="5"/>
      <c r="K44" s="5"/>
      <c r="L44" s="5"/>
      <c r="M44" s="6"/>
      <c r="N44" s="9">
        <v>9186</v>
      </c>
      <c r="O44" s="9">
        <v>1126</v>
      </c>
      <c r="P44" s="9">
        <v>8392</v>
      </c>
      <c r="Q44" s="10">
        <v>635</v>
      </c>
      <c r="R44" s="5"/>
      <c r="S44" s="5"/>
      <c r="T44" s="5"/>
      <c r="U44" s="6"/>
      <c r="V44" s="15"/>
      <c r="W44" s="15"/>
      <c r="X44" s="15"/>
      <c r="Y44" s="6"/>
      <c r="Z44" s="9">
        <v>33964</v>
      </c>
      <c r="AA44" s="9">
        <v>1795</v>
      </c>
      <c r="AB44" s="9">
        <v>24463</v>
      </c>
      <c r="AC44" s="10">
        <v>1059</v>
      </c>
      <c r="AD44" s="5"/>
      <c r="AE44" s="5"/>
      <c r="AF44" s="5"/>
      <c r="AG44" s="6"/>
      <c r="AH44" s="5"/>
      <c r="AI44" s="5"/>
      <c r="AJ44" s="5"/>
      <c r="AK44" s="6"/>
      <c r="AL44" s="28">
        <v>150284</v>
      </c>
      <c r="AM44" s="28">
        <v>17081</v>
      </c>
      <c r="AN44" s="28">
        <v>119131</v>
      </c>
      <c r="AO44" s="20">
        <v>13378</v>
      </c>
      <c r="AP44" s="5"/>
      <c r="AQ44" s="5"/>
      <c r="AR44" s="5"/>
      <c r="AS44" s="6"/>
      <c r="AT44" s="5"/>
      <c r="AU44" s="5"/>
      <c r="AV44" s="5"/>
      <c r="AW44" s="6"/>
      <c r="AX44" s="7">
        <v>150060</v>
      </c>
      <c r="AY44" s="7">
        <v>19457</v>
      </c>
      <c r="AZ44" s="7">
        <v>120000</v>
      </c>
      <c r="BA44" s="8">
        <v>12000</v>
      </c>
      <c r="BB44" s="9">
        <v>29333</v>
      </c>
      <c r="BC44" s="9">
        <v>2132</v>
      </c>
      <c r="BD44" s="9">
        <v>15496</v>
      </c>
      <c r="BE44" s="10">
        <v>1028</v>
      </c>
      <c r="BF44" s="9">
        <v>10100</v>
      </c>
      <c r="BG44" s="9">
        <v>1590</v>
      </c>
      <c r="BH44" s="9">
        <v>12700</v>
      </c>
      <c r="BI44" s="10">
        <v>940</v>
      </c>
      <c r="BJ44" s="9">
        <v>13520</v>
      </c>
      <c r="BK44" s="9">
        <v>1422</v>
      </c>
      <c r="BL44" s="9">
        <v>6905</v>
      </c>
      <c r="BM44" s="10">
        <v>648</v>
      </c>
      <c r="BN44" s="9">
        <v>10413</v>
      </c>
      <c r="BO44" s="9">
        <v>1225</v>
      </c>
      <c r="BP44" s="9">
        <v>9600</v>
      </c>
      <c r="BQ44" s="10">
        <v>1020</v>
      </c>
      <c r="BR44" s="9">
        <v>45501</v>
      </c>
      <c r="BS44" s="9">
        <v>4263</v>
      </c>
      <c r="BT44" s="9">
        <v>60300</v>
      </c>
      <c r="BU44" s="10">
        <v>4966</v>
      </c>
      <c r="BV44" s="9">
        <v>11614</v>
      </c>
      <c r="BW44" s="9">
        <v>640</v>
      </c>
      <c r="BX44" s="9">
        <v>4815</v>
      </c>
      <c r="BY44" s="10">
        <v>143</v>
      </c>
      <c r="BZ44" s="9">
        <v>53670</v>
      </c>
      <c r="CA44" s="9">
        <v>4822</v>
      </c>
      <c r="CB44" s="9">
        <v>65613</v>
      </c>
      <c r="CC44" s="10">
        <v>4889</v>
      </c>
      <c r="CD44" s="9">
        <v>6566</v>
      </c>
      <c r="CE44" s="9">
        <v>459</v>
      </c>
      <c r="CF44" s="9">
        <v>5580</v>
      </c>
      <c r="CG44" s="10">
        <v>238</v>
      </c>
    </row>
    <row r="45" spans="1:85" x14ac:dyDescent="0.25">
      <c r="B45" s="5"/>
      <c r="C45" s="5"/>
      <c r="D45" s="5"/>
      <c r="E45" s="6"/>
      <c r="F45" s="5"/>
      <c r="G45" s="5"/>
      <c r="H45" s="5"/>
      <c r="I45" s="6"/>
      <c r="J45" s="5"/>
      <c r="K45" s="5"/>
      <c r="L45" s="5"/>
      <c r="M45" s="6"/>
      <c r="N45" s="5"/>
      <c r="O45" s="5"/>
      <c r="P45" s="5"/>
      <c r="Q45" s="6"/>
      <c r="R45" s="5"/>
      <c r="S45" s="5"/>
      <c r="T45" s="5"/>
      <c r="U45" s="6"/>
      <c r="V45" s="15"/>
      <c r="W45" s="15"/>
      <c r="X45" s="15"/>
      <c r="Y45" s="6"/>
      <c r="Z45" s="5"/>
      <c r="AA45" s="5"/>
      <c r="AB45" s="5"/>
      <c r="AC45" s="6"/>
      <c r="AD45" s="5"/>
      <c r="AE45" s="5"/>
      <c r="AF45" s="5"/>
      <c r="AG45" s="6"/>
      <c r="AH45" s="5"/>
      <c r="AI45" s="5"/>
      <c r="AJ45" s="5"/>
      <c r="AK45" s="6"/>
      <c r="AL45" s="5"/>
      <c r="AM45" s="5"/>
      <c r="AN45" s="5"/>
      <c r="AO45" s="6"/>
      <c r="AP45" s="5"/>
      <c r="AQ45" s="5"/>
      <c r="AR45" s="5"/>
      <c r="AS45" s="6"/>
      <c r="AT45" s="5"/>
      <c r="AU45" s="5"/>
      <c r="AV45" s="5"/>
      <c r="AW45" s="6"/>
      <c r="AX45" s="5"/>
      <c r="AY45" s="5"/>
      <c r="AZ45" s="5"/>
      <c r="BA45" s="6"/>
      <c r="BB45" s="5"/>
      <c r="BC45" s="5"/>
      <c r="BD45" s="5"/>
      <c r="BE45" s="6"/>
      <c r="BF45" s="5"/>
      <c r="BG45" s="5"/>
      <c r="BH45" s="5"/>
      <c r="BI45" s="6"/>
      <c r="BJ45" s="5"/>
      <c r="BK45" s="5"/>
      <c r="BL45" s="5"/>
      <c r="BM45" s="6"/>
      <c r="BN45" s="5"/>
      <c r="BO45" s="5"/>
      <c r="BP45" s="5"/>
      <c r="BQ45" s="6"/>
      <c r="BR45" s="5"/>
      <c r="BS45" s="5"/>
      <c r="BT45" s="5"/>
    </row>
  </sheetData>
  <mergeCells count="73">
    <mergeCell ref="B2:E2"/>
    <mergeCell ref="Z2:AC2"/>
    <mergeCell ref="AX2:BA2"/>
    <mergeCell ref="AD2:AG2"/>
    <mergeCell ref="AH2:AK2"/>
    <mergeCell ref="AP2:AS2"/>
    <mergeCell ref="AT2:AW2"/>
    <mergeCell ref="J2:M2"/>
    <mergeCell ref="R2:U2"/>
    <mergeCell ref="V2:Y2"/>
    <mergeCell ref="CD3:CG3"/>
    <mergeCell ref="CD4:CE4"/>
    <mergeCell ref="CF4:CG4"/>
    <mergeCell ref="BV3:BY3"/>
    <mergeCell ref="BV4:BW4"/>
    <mergeCell ref="BZ4:CA4"/>
    <mergeCell ref="CB4:CC4"/>
    <mergeCell ref="BX4:BY4"/>
    <mergeCell ref="BZ3:CC3"/>
    <mergeCell ref="AD3:AG3"/>
    <mergeCell ref="AD4:AE4"/>
    <mergeCell ref="AF4:AG4"/>
    <mergeCell ref="AL3:AO3"/>
    <mergeCell ref="AL4:AM4"/>
    <mergeCell ref="AN4:AO4"/>
    <mergeCell ref="AH3:AK3"/>
    <mergeCell ref="AH4:AI4"/>
    <mergeCell ref="AJ4:AK4"/>
    <mergeCell ref="J3:M3"/>
    <mergeCell ref="J4:K4"/>
    <mergeCell ref="L4:M4"/>
    <mergeCell ref="N3:Q3"/>
    <mergeCell ref="N4:O4"/>
    <mergeCell ref="P4:Q4"/>
    <mergeCell ref="AR4:AS4"/>
    <mergeCell ref="AT3:AW3"/>
    <mergeCell ref="AT4:AU4"/>
    <mergeCell ref="AV4:AW4"/>
    <mergeCell ref="BP4:BQ4"/>
    <mergeCell ref="AP3:AS3"/>
    <mergeCell ref="AP4:AQ4"/>
    <mergeCell ref="AX3:BA3"/>
    <mergeCell ref="AX4:AY4"/>
    <mergeCell ref="AZ4:BA4"/>
    <mergeCell ref="BN3:BQ3"/>
    <mergeCell ref="BN4:BO4"/>
    <mergeCell ref="B4:C4"/>
    <mergeCell ref="D4:E4"/>
    <mergeCell ref="B3:E3"/>
    <mergeCell ref="F3:I3"/>
    <mergeCell ref="F4:G4"/>
    <mergeCell ref="H4:I4"/>
    <mergeCell ref="R3:U3"/>
    <mergeCell ref="R4:S4"/>
    <mergeCell ref="T4:U4"/>
    <mergeCell ref="Z3:AC3"/>
    <mergeCell ref="Z4:AA4"/>
    <mergeCell ref="AB4:AC4"/>
    <mergeCell ref="V3:Y3"/>
    <mergeCell ref="X4:Y4"/>
    <mergeCell ref="V4:W4"/>
    <mergeCell ref="BR3:BU3"/>
    <mergeCell ref="BR4:BS4"/>
    <mergeCell ref="BT4:BU4"/>
    <mergeCell ref="BB3:BE3"/>
    <mergeCell ref="BB4:BC4"/>
    <mergeCell ref="BD4:BE4"/>
    <mergeCell ref="BF3:BI3"/>
    <mergeCell ref="BF4:BG4"/>
    <mergeCell ref="BH4:BI4"/>
    <mergeCell ref="BJ3:BM3"/>
    <mergeCell ref="BJ4:BK4"/>
    <mergeCell ref="BL4:BM4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BDF3-6CCC-4975-B16C-6BD86A7C56FC}">
  <dimension ref="A1:K469"/>
  <sheetViews>
    <sheetView tabSelected="1" workbookViewId="0">
      <selection activeCell="Q20" sqref="Q20"/>
    </sheetView>
  </sheetViews>
  <sheetFormatPr defaultRowHeight="15" x14ac:dyDescent="0.25"/>
  <cols>
    <col min="2" max="2" width="16.42578125" customWidth="1"/>
    <col min="3" max="3" width="17.7109375" customWidth="1"/>
    <col min="4" max="4" width="10.5703125" customWidth="1"/>
    <col min="5" max="5" width="15.7109375" customWidth="1"/>
    <col min="6" max="6" width="17.7109375" customWidth="1"/>
    <col min="7" max="8" width="14" customWidth="1"/>
  </cols>
  <sheetData>
    <row r="1" spans="1:11" x14ac:dyDescent="0.25">
      <c r="A1" s="1" t="s">
        <v>20</v>
      </c>
      <c r="B1" s="1" t="s">
        <v>40</v>
      </c>
      <c r="C1" s="1" t="s">
        <v>41</v>
      </c>
      <c r="D1" s="1" t="s">
        <v>42</v>
      </c>
      <c r="E1" t="s">
        <v>43</v>
      </c>
      <c r="F1" t="s">
        <v>44</v>
      </c>
      <c r="G1" t="s">
        <v>45</v>
      </c>
      <c r="H1" t="s">
        <v>31</v>
      </c>
      <c r="I1" t="s">
        <v>34</v>
      </c>
      <c r="J1" t="s">
        <v>32</v>
      </c>
      <c r="K1" t="s">
        <v>33</v>
      </c>
    </row>
    <row r="2" spans="1:11" x14ac:dyDescent="0.25">
      <c r="A2" s="19">
        <v>1980</v>
      </c>
      <c r="B2" t="s">
        <v>13</v>
      </c>
      <c r="C2" t="s">
        <v>13</v>
      </c>
      <c r="D2">
        <v>1</v>
      </c>
      <c r="E2" s="26">
        <v>122247.80625920002</v>
      </c>
      <c r="F2" s="26">
        <v>24233.806028799998</v>
      </c>
      <c r="G2" s="26">
        <v>149577.93771520001</v>
      </c>
      <c r="H2" s="26">
        <v>13894.452121599999</v>
      </c>
      <c r="I2">
        <v>1</v>
      </c>
      <c r="J2">
        <v>1</v>
      </c>
      <c r="K2">
        <v>0</v>
      </c>
    </row>
    <row r="3" spans="1:11" x14ac:dyDescent="0.25">
      <c r="A3" s="19">
        <v>1981</v>
      </c>
      <c r="B3" t="s">
        <v>13</v>
      </c>
      <c r="C3" t="s">
        <v>13</v>
      </c>
      <c r="D3">
        <v>1</v>
      </c>
      <c r="E3" s="26">
        <v>122191.30521599999</v>
      </c>
      <c r="F3" s="26">
        <v>24248.705023999999</v>
      </c>
      <c r="G3" s="26">
        <v>149263.748096</v>
      </c>
      <c r="H3" s="26">
        <v>13935.776768</v>
      </c>
      <c r="I3">
        <v>2</v>
      </c>
      <c r="J3">
        <v>1</v>
      </c>
      <c r="K3">
        <v>0</v>
      </c>
    </row>
    <row r="4" spans="1:11" x14ac:dyDescent="0.25">
      <c r="A4" s="19">
        <v>1982</v>
      </c>
      <c r="B4" t="s">
        <v>13</v>
      </c>
      <c r="C4" t="s">
        <v>13</v>
      </c>
      <c r="D4">
        <v>1</v>
      </c>
      <c r="E4" s="26">
        <v>122230.08768</v>
      </c>
      <c r="F4" s="26">
        <v>24196.587520000001</v>
      </c>
      <c r="G4" s="26">
        <v>149343.79008000001</v>
      </c>
      <c r="H4" s="26">
        <v>13938.48064</v>
      </c>
      <c r="I4">
        <v>3</v>
      </c>
      <c r="J4">
        <v>1</v>
      </c>
      <c r="K4">
        <v>0</v>
      </c>
    </row>
    <row r="5" spans="1:11" x14ac:dyDescent="0.25">
      <c r="A5" s="19">
        <v>1983</v>
      </c>
      <c r="B5" t="s">
        <v>13</v>
      </c>
      <c r="C5" t="s">
        <v>13</v>
      </c>
      <c r="D5">
        <v>1</v>
      </c>
      <c r="E5" s="26">
        <v>122278.40640000001</v>
      </c>
      <c r="F5" s="26">
        <v>24210.489600000001</v>
      </c>
      <c r="G5" s="26">
        <v>149973.15840000001</v>
      </c>
      <c r="H5" s="26">
        <v>13942.067200000001</v>
      </c>
      <c r="I5">
        <v>4</v>
      </c>
      <c r="J5">
        <v>1</v>
      </c>
      <c r="K5">
        <v>0</v>
      </c>
    </row>
    <row r="6" spans="1:11" x14ac:dyDescent="0.25">
      <c r="A6" s="19">
        <v>1984</v>
      </c>
      <c r="B6" t="s">
        <v>13</v>
      </c>
      <c r="C6" t="s">
        <v>13</v>
      </c>
      <c r="D6">
        <v>1</v>
      </c>
      <c r="E6" s="26">
        <v>122248.67199999999</v>
      </c>
      <c r="F6" s="26">
        <v>24325.408000000003</v>
      </c>
      <c r="G6" s="26">
        <v>152077.63200000001</v>
      </c>
      <c r="H6" s="26">
        <v>14085.056</v>
      </c>
      <c r="I6">
        <v>5</v>
      </c>
      <c r="J6">
        <v>1</v>
      </c>
      <c r="K6">
        <v>0</v>
      </c>
    </row>
    <row r="7" spans="1:11" x14ac:dyDescent="0.25">
      <c r="A7" s="19">
        <v>1985</v>
      </c>
      <c r="B7" t="s">
        <v>13</v>
      </c>
      <c r="C7" t="s">
        <v>13</v>
      </c>
      <c r="D7">
        <v>1</v>
      </c>
      <c r="E7" s="26">
        <v>122290.56000000001</v>
      </c>
      <c r="F7" s="26">
        <v>24187.84</v>
      </c>
      <c r="G7" s="26">
        <v>147231.36000000002</v>
      </c>
      <c r="H7" s="26">
        <v>13570.88</v>
      </c>
      <c r="I7">
        <v>6</v>
      </c>
      <c r="J7">
        <v>1</v>
      </c>
      <c r="K7">
        <v>0</v>
      </c>
    </row>
    <row r="8" spans="1:11" x14ac:dyDescent="0.25">
      <c r="A8" s="19">
        <v>1986</v>
      </c>
      <c r="B8" t="s">
        <v>13</v>
      </c>
      <c r="C8" t="s">
        <v>13</v>
      </c>
      <c r="D8">
        <v>1</v>
      </c>
      <c r="E8" s="26">
        <v>121908.8</v>
      </c>
      <c r="F8" s="26">
        <v>24323.200000000001</v>
      </c>
      <c r="G8" s="26">
        <v>147692.79999999999</v>
      </c>
      <c r="H8" s="26">
        <v>14142.4</v>
      </c>
      <c r="I8">
        <v>7</v>
      </c>
      <c r="J8">
        <v>1</v>
      </c>
      <c r="K8">
        <v>0</v>
      </c>
    </row>
    <row r="9" spans="1:11" x14ac:dyDescent="0.25">
      <c r="A9" s="19">
        <v>1987</v>
      </c>
      <c r="B9" t="s">
        <v>13</v>
      </c>
      <c r="C9" t="s">
        <v>13</v>
      </c>
      <c r="D9">
        <v>1</v>
      </c>
      <c r="E9" s="26">
        <v>122424</v>
      </c>
      <c r="F9" s="26">
        <v>23936</v>
      </c>
      <c r="G9" s="26">
        <v>149744</v>
      </c>
      <c r="H9" s="26">
        <v>13952</v>
      </c>
      <c r="I9">
        <v>8</v>
      </c>
      <c r="J9">
        <v>1</v>
      </c>
      <c r="K9">
        <v>0</v>
      </c>
    </row>
    <row r="10" spans="1:11" x14ac:dyDescent="0.25">
      <c r="A10" s="19">
        <v>1988</v>
      </c>
      <c r="B10" t="s">
        <v>13</v>
      </c>
      <c r="C10" t="s">
        <v>13</v>
      </c>
      <c r="D10">
        <v>1</v>
      </c>
      <c r="E10" s="26">
        <v>122520</v>
      </c>
      <c r="F10" s="26">
        <v>24280</v>
      </c>
      <c r="G10" s="26">
        <v>153120</v>
      </c>
      <c r="H10" s="26">
        <v>13960</v>
      </c>
      <c r="I10">
        <v>9</v>
      </c>
      <c r="J10">
        <v>1</v>
      </c>
      <c r="K10">
        <v>0</v>
      </c>
    </row>
    <row r="11" spans="1:11" x14ac:dyDescent="0.25">
      <c r="A11" s="19">
        <v>1989</v>
      </c>
      <c r="B11" t="s">
        <v>13</v>
      </c>
      <c r="C11" t="s">
        <v>13</v>
      </c>
      <c r="D11">
        <v>1</v>
      </c>
      <c r="E11" s="26">
        <v>122100</v>
      </c>
      <c r="F11" s="26">
        <v>24900</v>
      </c>
      <c r="G11" s="26">
        <v>162600</v>
      </c>
      <c r="H11" s="26">
        <v>14800</v>
      </c>
      <c r="I11">
        <v>10</v>
      </c>
      <c r="J11">
        <v>1</v>
      </c>
      <c r="K11">
        <v>0</v>
      </c>
    </row>
    <row r="12" spans="1:11" x14ac:dyDescent="0.25">
      <c r="A12" s="19">
        <v>1990</v>
      </c>
      <c r="B12" t="s">
        <v>13</v>
      </c>
      <c r="C12" t="s">
        <v>13</v>
      </c>
      <c r="D12">
        <v>1</v>
      </c>
      <c r="E12" s="26">
        <v>122500</v>
      </c>
      <c r="F12" s="26">
        <v>23500</v>
      </c>
      <c r="G12" s="26">
        <v>123000</v>
      </c>
      <c r="H12" s="30">
        <v>11000</v>
      </c>
      <c r="I12">
        <v>11</v>
      </c>
      <c r="J12">
        <v>1</v>
      </c>
      <c r="K12">
        <v>0</v>
      </c>
    </row>
    <row r="13" spans="1:11" x14ac:dyDescent="0.25">
      <c r="A13" s="19">
        <v>1991</v>
      </c>
      <c r="B13" t="s">
        <v>13</v>
      </c>
      <c r="C13" t="s">
        <v>13</v>
      </c>
      <c r="D13">
        <v>1</v>
      </c>
      <c r="E13" s="26">
        <v>120000</v>
      </c>
      <c r="F13" s="26">
        <v>25000</v>
      </c>
      <c r="G13" s="26">
        <v>150000</v>
      </c>
      <c r="H13" s="30">
        <v>17000</v>
      </c>
      <c r="I13">
        <v>12</v>
      </c>
      <c r="J13">
        <v>1</v>
      </c>
      <c r="K13">
        <v>0</v>
      </c>
    </row>
    <row r="14" spans="1:11" x14ac:dyDescent="0.25">
      <c r="A14" s="19">
        <v>1992</v>
      </c>
      <c r="B14" t="s">
        <v>13</v>
      </c>
      <c r="C14" t="s">
        <v>13</v>
      </c>
      <c r="D14">
        <v>1</v>
      </c>
      <c r="E14" s="26">
        <v>125000</v>
      </c>
      <c r="F14" s="26">
        <v>22000</v>
      </c>
      <c r="G14" s="26">
        <v>160000</v>
      </c>
      <c r="H14" s="30">
        <v>13000</v>
      </c>
      <c r="I14">
        <v>13</v>
      </c>
      <c r="J14">
        <v>1</v>
      </c>
      <c r="K14">
        <v>0</v>
      </c>
    </row>
    <row r="15" spans="1:11" x14ac:dyDescent="0.25">
      <c r="A15" s="19">
        <v>1993</v>
      </c>
      <c r="B15" t="s">
        <v>13</v>
      </c>
      <c r="C15" t="s">
        <v>13</v>
      </c>
      <c r="D15">
        <v>1</v>
      </c>
      <c r="E15" s="26">
        <v>123000</v>
      </c>
      <c r="F15" s="26">
        <v>26000</v>
      </c>
      <c r="G15" s="26">
        <v>170000</v>
      </c>
      <c r="H15" s="30">
        <v>14000</v>
      </c>
      <c r="I15">
        <v>14</v>
      </c>
      <c r="J15">
        <v>1</v>
      </c>
      <c r="K15">
        <v>0</v>
      </c>
    </row>
    <row r="16" spans="1:11" x14ac:dyDescent="0.25">
      <c r="A16" s="19">
        <v>1994</v>
      </c>
      <c r="B16" t="s">
        <v>13</v>
      </c>
      <c r="C16" t="s">
        <v>13</v>
      </c>
      <c r="D16">
        <v>1</v>
      </c>
      <c r="E16" s="26">
        <v>120000</v>
      </c>
      <c r="F16" s="26">
        <v>28000</v>
      </c>
      <c r="G16" s="26">
        <v>210000</v>
      </c>
      <c r="H16" s="30">
        <v>19000</v>
      </c>
      <c r="I16">
        <v>15</v>
      </c>
      <c r="J16">
        <v>1</v>
      </c>
      <c r="K16">
        <v>0</v>
      </c>
    </row>
    <row r="17" spans="1:11" x14ac:dyDescent="0.25">
      <c r="A17" s="19">
        <v>1995</v>
      </c>
      <c r="B17" t="s">
        <v>13</v>
      </c>
      <c r="C17" t="s">
        <v>13</v>
      </c>
      <c r="D17">
        <v>1</v>
      </c>
      <c r="E17" s="26">
        <v>125000</v>
      </c>
      <c r="F17" s="26">
        <v>28500</v>
      </c>
      <c r="G17" s="26">
        <v>220000</v>
      </c>
      <c r="H17" s="30">
        <v>17000</v>
      </c>
      <c r="I17">
        <v>16</v>
      </c>
      <c r="J17">
        <v>1</v>
      </c>
      <c r="K17">
        <v>0</v>
      </c>
    </row>
    <row r="18" spans="1:11" x14ac:dyDescent="0.25">
      <c r="A18" s="19">
        <v>1996</v>
      </c>
      <c r="B18" t="s">
        <v>13</v>
      </c>
      <c r="C18" t="s">
        <v>13</v>
      </c>
      <c r="D18">
        <v>1</v>
      </c>
      <c r="E18" s="26">
        <v>126000</v>
      </c>
      <c r="F18" s="26">
        <v>29000</v>
      </c>
      <c r="G18" s="26">
        <v>250000</v>
      </c>
      <c r="H18" s="30">
        <v>19000</v>
      </c>
      <c r="I18">
        <v>17</v>
      </c>
      <c r="J18">
        <v>1</v>
      </c>
      <c r="K18">
        <v>0</v>
      </c>
    </row>
    <row r="19" spans="1:11" x14ac:dyDescent="0.25">
      <c r="A19" s="19">
        <v>1997</v>
      </c>
      <c r="B19" t="s">
        <v>13</v>
      </c>
      <c r="C19" t="s">
        <v>13</v>
      </c>
      <c r="D19">
        <v>1</v>
      </c>
      <c r="E19" s="26">
        <v>127000</v>
      </c>
      <c r="F19" s="26">
        <v>36500</v>
      </c>
      <c r="G19" s="26">
        <v>260000</v>
      </c>
      <c r="H19" s="30">
        <v>22000</v>
      </c>
      <c r="I19">
        <v>18</v>
      </c>
      <c r="J19">
        <v>1</v>
      </c>
      <c r="K19">
        <v>0</v>
      </c>
    </row>
    <row r="20" spans="1:11" x14ac:dyDescent="0.25">
      <c r="A20" s="19">
        <v>1998</v>
      </c>
      <c r="B20" t="s">
        <v>13</v>
      </c>
      <c r="C20" t="s">
        <v>13</v>
      </c>
      <c r="D20">
        <v>1</v>
      </c>
      <c r="E20" s="26">
        <v>140000</v>
      </c>
      <c r="F20" s="26">
        <v>30000</v>
      </c>
      <c r="G20" s="26">
        <v>265000</v>
      </c>
      <c r="H20" s="30">
        <v>20000</v>
      </c>
      <c r="I20">
        <v>19</v>
      </c>
      <c r="J20">
        <v>1</v>
      </c>
      <c r="K20">
        <v>0</v>
      </c>
    </row>
    <row r="21" spans="1:11" x14ac:dyDescent="0.25">
      <c r="A21" s="19">
        <v>1999</v>
      </c>
      <c r="B21" t="s">
        <v>13</v>
      </c>
      <c r="C21" t="s">
        <v>13</v>
      </c>
      <c r="D21">
        <v>1</v>
      </c>
      <c r="E21" s="26">
        <v>145000</v>
      </c>
      <c r="F21" s="26">
        <v>28000</v>
      </c>
      <c r="G21" s="26">
        <v>260000</v>
      </c>
      <c r="H21" s="30">
        <v>22000</v>
      </c>
      <c r="I21">
        <v>20</v>
      </c>
      <c r="J21">
        <v>1</v>
      </c>
      <c r="K21">
        <v>0</v>
      </c>
    </row>
    <row r="22" spans="1:11" x14ac:dyDescent="0.25">
      <c r="A22" s="19">
        <v>2000</v>
      </c>
      <c r="B22" t="s">
        <v>13</v>
      </c>
      <c r="C22" t="s">
        <v>13</v>
      </c>
      <c r="D22">
        <v>1</v>
      </c>
      <c r="E22" s="26">
        <v>127000</v>
      </c>
      <c r="F22" s="26">
        <v>29000</v>
      </c>
      <c r="G22" s="26">
        <v>300000</v>
      </c>
      <c r="H22" s="30">
        <v>24000</v>
      </c>
      <c r="I22">
        <v>21</v>
      </c>
      <c r="J22">
        <v>1</v>
      </c>
      <c r="K22">
        <v>0</v>
      </c>
    </row>
    <row r="23" spans="1:11" x14ac:dyDescent="0.25">
      <c r="A23" s="19">
        <v>2001</v>
      </c>
      <c r="B23" t="s">
        <v>13</v>
      </c>
      <c r="C23" t="s">
        <v>13</v>
      </c>
      <c r="D23">
        <v>1</v>
      </c>
      <c r="E23" s="26">
        <v>140000</v>
      </c>
      <c r="F23" s="26">
        <v>35000</v>
      </c>
      <c r="G23" s="26">
        <v>315000</v>
      </c>
      <c r="H23" s="30">
        <v>27500</v>
      </c>
      <c r="I23">
        <v>22</v>
      </c>
      <c r="J23">
        <v>1</v>
      </c>
      <c r="K23">
        <v>0</v>
      </c>
    </row>
    <row r="24" spans="1:11" x14ac:dyDescent="0.25">
      <c r="A24" s="19">
        <v>2002</v>
      </c>
      <c r="B24" t="s">
        <v>13</v>
      </c>
      <c r="C24" t="s">
        <v>13</v>
      </c>
      <c r="D24">
        <v>1</v>
      </c>
      <c r="E24" s="26">
        <v>170000</v>
      </c>
      <c r="F24" s="26">
        <v>41000</v>
      </c>
      <c r="G24" s="26">
        <v>375000</v>
      </c>
      <c r="H24" s="30">
        <v>33000</v>
      </c>
      <c r="I24">
        <v>23</v>
      </c>
      <c r="J24">
        <v>1</v>
      </c>
      <c r="K24">
        <v>0</v>
      </c>
    </row>
    <row r="25" spans="1:11" x14ac:dyDescent="0.25">
      <c r="A25" s="19">
        <v>2003</v>
      </c>
      <c r="B25" t="s">
        <v>13</v>
      </c>
      <c r="C25" t="s">
        <v>13</v>
      </c>
      <c r="D25">
        <v>1</v>
      </c>
      <c r="E25" s="26">
        <v>230000</v>
      </c>
      <c r="F25" s="26">
        <v>46629</v>
      </c>
      <c r="G25" s="26">
        <v>541836.12</v>
      </c>
      <c r="H25" s="26">
        <v>42914.6</v>
      </c>
      <c r="I25">
        <v>24</v>
      </c>
      <c r="J25">
        <v>1</v>
      </c>
      <c r="K25">
        <v>0</v>
      </c>
    </row>
    <row r="26" spans="1:11" x14ac:dyDescent="0.25">
      <c r="A26" s="19">
        <v>2004</v>
      </c>
      <c r="B26" t="s">
        <v>13</v>
      </c>
      <c r="C26" t="s">
        <v>13</v>
      </c>
      <c r="D26">
        <v>1</v>
      </c>
      <c r="E26" s="26">
        <v>265000</v>
      </c>
      <c r="F26" s="26">
        <v>49252</v>
      </c>
      <c r="G26" s="26">
        <v>554730.6</v>
      </c>
      <c r="H26" s="26">
        <v>43889</v>
      </c>
      <c r="I26">
        <v>25</v>
      </c>
      <c r="J26">
        <v>1</v>
      </c>
      <c r="K26">
        <v>0</v>
      </c>
    </row>
    <row r="27" spans="1:11" x14ac:dyDescent="0.25">
      <c r="A27" s="19">
        <v>2005</v>
      </c>
      <c r="B27" t="s">
        <v>13</v>
      </c>
      <c r="C27" t="s">
        <v>13</v>
      </c>
      <c r="D27">
        <v>1</v>
      </c>
      <c r="E27" s="26">
        <v>293753</v>
      </c>
      <c r="F27" s="26">
        <v>52771</v>
      </c>
      <c r="G27" s="26">
        <v>495752</v>
      </c>
      <c r="H27" s="30">
        <v>39617</v>
      </c>
      <c r="I27">
        <v>26</v>
      </c>
      <c r="J27">
        <v>1</v>
      </c>
      <c r="K27">
        <v>0</v>
      </c>
    </row>
    <row r="28" spans="1:11" x14ac:dyDescent="0.25">
      <c r="A28" s="19">
        <v>2006</v>
      </c>
      <c r="B28" t="s">
        <v>13</v>
      </c>
      <c r="C28" t="s">
        <v>13</v>
      </c>
      <c r="D28">
        <v>1</v>
      </c>
      <c r="E28" s="26">
        <v>270653</v>
      </c>
      <c r="F28" s="26">
        <v>53254</v>
      </c>
      <c r="G28" s="26">
        <v>494712</v>
      </c>
      <c r="H28" s="30">
        <v>37809</v>
      </c>
      <c r="I28">
        <v>27</v>
      </c>
      <c r="J28">
        <v>1</v>
      </c>
      <c r="K28">
        <v>0</v>
      </c>
    </row>
    <row r="29" spans="1:11" x14ac:dyDescent="0.25">
      <c r="A29" s="19">
        <v>2007</v>
      </c>
      <c r="B29" t="s">
        <v>13</v>
      </c>
      <c r="C29" t="s">
        <v>13</v>
      </c>
      <c r="D29">
        <v>1</v>
      </c>
      <c r="E29" s="26">
        <v>320431</v>
      </c>
      <c r="F29" s="26">
        <v>54255</v>
      </c>
      <c r="G29" s="26">
        <v>549690</v>
      </c>
      <c r="H29" s="30">
        <v>42011</v>
      </c>
      <c r="I29">
        <v>28</v>
      </c>
      <c r="J29">
        <v>1</v>
      </c>
      <c r="K29">
        <v>0</v>
      </c>
    </row>
    <row r="30" spans="1:11" x14ac:dyDescent="0.25">
      <c r="A30" s="19">
        <v>2008</v>
      </c>
      <c r="B30" t="s">
        <v>13</v>
      </c>
      <c r="C30" t="s">
        <v>13</v>
      </c>
      <c r="D30">
        <v>1</v>
      </c>
      <c r="E30" s="26">
        <v>394703</v>
      </c>
      <c r="F30" s="26">
        <v>67915</v>
      </c>
      <c r="G30" s="26">
        <v>614296</v>
      </c>
      <c r="H30" s="30">
        <v>51247</v>
      </c>
      <c r="I30">
        <v>29</v>
      </c>
      <c r="J30">
        <v>1</v>
      </c>
      <c r="K30">
        <v>0</v>
      </c>
    </row>
    <row r="31" spans="1:11" x14ac:dyDescent="0.25">
      <c r="A31" s="19">
        <v>2009</v>
      </c>
      <c r="B31" t="s">
        <v>13</v>
      </c>
      <c r="C31" t="s">
        <v>13</v>
      </c>
      <c r="D31">
        <v>1</v>
      </c>
      <c r="E31" s="26">
        <v>395710</v>
      </c>
      <c r="F31" s="26">
        <v>63263</v>
      </c>
      <c r="G31" s="26">
        <v>619203</v>
      </c>
      <c r="H31" s="30">
        <v>48761</v>
      </c>
      <c r="I31">
        <v>30</v>
      </c>
      <c r="J31">
        <v>1</v>
      </c>
      <c r="K31">
        <v>0</v>
      </c>
    </row>
    <row r="32" spans="1:11" x14ac:dyDescent="0.25">
      <c r="A32" s="19">
        <v>2010</v>
      </c>
      <c r="B32" t="s">
        <v>13</v>
      </c>
      <c r="C32" t="s">
        <v>13</v>
      </c>
      <c r="D32">
        <v>1</v>
      </c>
      <c r="E32" s="26">
        <v>409013</v>
      </c>
      <c r="F32" s="26">
        <v>62941</v>
      </c>
      <c r="G32" s="26">
        <v>656723</v>
      </c>
      <c r="H32" s="30">
        <v>55558</v>
      </c>
      <c r="I32">
        <v>31</v>
      </c>
      <c r="J32">
        <v>1</v>
      </c>
      <c r="K32">
        <v>0</v>
      </c>
    </row>
    <row r="33" spans="1:11" x14ac:dyDescent="0.25">
      <c r="A33" s="19">
        <v>2011</v>
      </c>
      <c r="B33" t="s">
        <v>13</v>
      </c>
      <c r="C33" t="s">
        <v>13</v>
      </c>
      <c r="D33">
        <v>1</v>
      </c>
      <c r="E33" s="26">
        <v>415275</v>
      </c>
      <c r="F33" s="26">
        <v>59759</v>
      </c>
      <c r="G33" s="26">
        <v>643412</v>
      </c>
      <c r="H33" s="30">
        <v>59003</v>
      </c>
      <c r="I33">
        <v>32</v>
      </c>
      <c r="J33">
        <v>1</v>
      </c>
      <c r="K33">
        <v>0</v>
      </c>
    </row>
    <row r="34" spans="1:11" x14ac:dyDescent="0.25">
      <c r="A34" s="19">
        <v>2012</v>
      </c>
      <c r="B34" t="s">
        <v>13</v>
      </c>
      <c r="C34" t="s">
        <v>13</v>
      </c>
      <c r="D34">
        <v>1</v>
      </c>
      <c r="E34" s="28">
        <v>14006</v>
      </c>
      <c r="F34" s="28">
        <v>1802</v>
      </c>
      <c r="G34" s="28">
        <v>24639</v>
      </c>
      <c r="H34" s="20">
        <v>1713</v>
      </c>
      <c r="I34">
        <v>33</v>
      </c>
      <c r="J34">
        <v>1</v>
      </c>
      <c r="K34">
        <v>1</v>
      </c>
    </row>
    <row r="35" spans="1:11" x14ac:dyDescent="0.25">
      <c r="A35" s="19">
        <v>2013</v>
      </c>
      <c r="B35" t="s">
        <v>13</v>
      </c>
      <c r="C35" t="s">
        <v>13</v>
      </c>
      <c r="D35">
        <v>1</v>
      </c>
      <c r="E35" s="28">
        <v>32799</v>
      </c>
      <c r="F35" s="28">
        <v>5251</v>
      </c>
      <c r="G35" s="28">
        <v>57701</v>
      </c>
      <c r="H35" s="20">
        <v>4011</v>
      </c>
      <c r="I35">
        <v>34</v>
      </c>
      <c r="J35">
        <v>1</v>
      </c>
      <c r="K35">
        <v>1</v>
      </c>
    </row>
    <row r="36" spans="1:11" x14ac:dyDescent="0.25">
      <c r="A36" s="19">
        <v>2014</v>
      </c>
      <c r="B36" t="s">
        <v>13</v>
      </c>
      <c r="C36" t="s">
        <v>13</v>
      </c>
      <c r="D36">
        <v>1</v>
      </c>
      <c r="E36" s="28">
        <v>56550</v>
      </c>
      <c r="F36" s="28">
        <v>8977</v>
      </c>
      <c r="G36" s="28">
        <v>99485</v>
      </c>
      <c r="H36" s="20">
        <v>8417</v>
      </c>
      <c r="I36">
        <v>35</v>
      </c>
      <c r="J36">
        <v>1</v>
      </c>
      <c r="K36">
        <v>1</v>
      </c>
    </row>
    <row r="37" spans="1:11" x14ac:dyDescent="0.25">
      <c r="A37" s="19">
        <v>2015</v>
      </c>
      <c r="B37" t="s">
        <v>13</v>
      </c>
      <c r="C37" t="s">
        <v>13</v>
      </c>
      <c r="D37">
        <v>1</v>
      </c>
      <c r="E37" s="28">
        <v>72106</v>
      </c>
      <c r="F37" s="28">
        <v>9926</v>
      </c>
      <c r="G37" s="28">
        <v>126852</v>
      </c>
      <c r="H37" s="20">
        <v>10137</v>
      </c>
      <c r="I37">
        <v>36</v>
      </c>
      <c r="J37">
        <v>1</v>
      </c>
      <c r="K37">
        <v>1</v>
      </c>
    </row>
    <row r="38" spans="1:11" x14ac:dyDescent="0.25">
      <c r="A38" s="19">
        <v>2016</v>
      </c>
      <c r="B38" t="s">
        <v>13</v>
      </c>
      <c r="C38" t="s">
        <v>13</v>
      </c>
      <c r="D38">
        <v>1</v>
      </c>
      <c r="E38" s="28">
        <v>91565</v>
      </c>
      <c r="F38" s="28">
        <v>8945</v>
      </c>
      <c r="G38" s="28">
        <v>161084</v>
      </c>
      <c r="H38" s="20">
        <v>11938</v>
      </c>
      <c r="I38">
        <v>37</v>
      </c>
      <c r="J38">
        <v>1</v>
      </c>
      <c r="K38">
        <v>1</v>
      </c>
    </row>
    <row r="39" spans="1:11" x14ac:dyDescent="0.25">
      <c r="A39" s="19">
        <v>2017</v>
      </c>
      <c r="B39" t="s">
        <v>13</v>
      </c>
      <c r="C39" t="s">
        <v>13</v>
      </c>
      <c r="D39">
        <v>1</v>
      </c>
      <c r="E39" s="28">
        <v>98682</v>
      </c>
      <c r="F39" s="28">
        <v>6748</v>
      </c>
      <c r="G39" s="28">
        <v>173604</v>
      </c>
      <c r="H39" s="20">
        <v>11871</v>
      </c>
      <c r="I39">
        <v>38</v>
      </c>
      <c r="J39">
        <v>1</v>
      </c>
      <c r="K39">
        <v>1</v>
      </c>
    </row>
    <row r="40" spans="1:11" x14ac:dyDescent="0.25">
      <c r="A40" s="19">
        <v>2018</v>
      </c>
      <c r="B40" t="s">
        <v>13</v>
      </c>
      <c r="C40" t="s">
        <v>13</v>
      </c>
      <c r="D40">
        <v>1</v>
      </c>
      <c r="E40" s="28">
        <v>78620</v>
      </c>
      <c r="F40" s="28">
        <v>3877</v>
      </c>
      <c r="G40" s="28">
        <v>138311</v>
      </c>
      <c r="H40" s="20">
        <v>11215</v>
      </c>
      <c r="I40">
        <v>39</v>
      </c>
      <c r="J40">
        <v>1</v>
      </c>
      <c r="K40">
        <v>1</v>
      </c>
    </row>
    <row r="41" spans="1:11" x14ac:dyDescent="0.25">
      <c r="A41" s="19">
        <v>1980</v>
      </c>
      <c r="B41" t="s">
        <v>21</v>
      </c>
      <c r="C41" t="s">
        <v>21</v>
      </c>
      <c r="D41">
        <v>2</v>
      </c>
      <c r="E41" s="26">
        <v>76788.951488641411</v>
      </c>
      <c r="F41" s="26">
        <v>10669.299365734809</v>
      </c>
      <c r="G41" s="26">
        <v>42131.650619498498</v>
      </c>
      <c r="H41" s="26">
        <v>1856.4339565264895</v>
      </c>
      <c r="I41">
        <v>1</v>
      </c>
      <c r="J41">
        <v>1</v>
      </c>
      <c r="K41">
        <v>0</v>
      </c>
    </row>
    <row r="42" spans="1:11" x14ac:dyDescent="0.25">
      <c r="A42" s="19">
        <v>1981</v>
      </c>
      <c r="B42" t="s">
        <v>21</v>
      </c>
      <c r="C42" t="s">
        <v>21</v>
      </c>
      <c r="D42">
        <v>2</v>
      </c>
      <c r="E42" s="26">
        <v>76742.805958934521</v>
      </c>
      <c r="F42" s="26">
        <v>10645.823467179009</v>
      </c>
      <c r="G42" s="26">
        <v>42004.493073582082</v>
      </c>
      <c r="H42" s="26">
        <v>1844.4648795054079</v>
      </c>
      <c r="I42">
        <v>2</v>
      </c>
      <c r="J42">
        <v>1</v>
      </c>
      <c r="K42">
        <v>0</v>
      </c>
    </row>
    <row r="43" spans="1:11" x14ac:dyDescent="0.25">
      <c r="A43" s="19">
        <v>1982</v>
      </c>
      <c r="B43" t="s">
        <v>21</v>
      </c>
      <c r="C43" t="s">
        <v>21</v>
      </c>
      <c r="D43">
        <v>2</v>
      </c>
      <c r="E43" s="26">
        <v>76658.438064445421</v>
      </c>
      <c r="F43" s="26">
        <v>10621.72344131584</v>
      </c>
      <c r="G43" s="26">
        <v>41853.091081318402</v>
      </c>
      <c r="H43" s="26">
        <v>1832.9045515878399</v>
      </c>
      <c r="I43">
        <v>3</v>
      </c>
      <c r="J43">
        <v>1</v>
      </c>
      <c r="K43">
        <v>0</v>
      </c>
    </row>
    <row r="44" spans="1:11" x14ac:dyDescent="0.25">
      <c r="A44" s="19">
        <v>1983</v>
      </c>
      <c r="B44" t="s">
        <v>21</v>
      </c>
      <c r="C44" t="s">
        <v>21</v>
      </c>
      <c r="D44">
        <v>2</v>
      </c>
      <c r="E44" s="26">
        <v>76650.717080371192</v>
      </c>
      <c r="F44" s="26">
        <v>10614.5358277632</v>
      </c>
      <c r="G44" s="26">
        <v>41899.938834432003</v>
      </c>
      <c r="H44" s="26">
        <v>1838.0880863232001</v>
      </c>
      <c r="I44">
        <v>4</v>
      </c>
      <c r="J44">
        <v>1</v>
      </c>
      <c r="K44">
        <v>0</v>
      </c>
    </row>
    <row r="45" spans="1:11" x14ac:dyDescent="0.25">
      <c r="A45" s="19">
        <v>1984</v>
      </c>
      <c r="B45" t="s">
        <v>21</v>
      </c>
      <c r="C45" t="s">
        <v>21</v>
      </c>
      <c r="D45">
        <v>2</v>
      </c>
      <c r="E45" s="26">
        <v>76782.430366975997</v>
      </c>
      <c r="F45" s="26">
        <v>10668.297323135999</v>
      </c>
      <c r="G45" s="26">
        <v>42150.843695360003</v>
      </c>
      <c r="H45" s="26">
        <v>1854.9208719359999</v>
      </c>
      <c r="I45">
        <v>5</v>
      </c>
      <c r="J45">
        <v>1</v>
      </c>
      <c r="K45">
        <v>0</v>
      </c>
    </row>
    <row r="46" spans="1:11" x14ac:dyDescent="0.25">
      <c r="A46" s="19">
        <v>1985</v>
      </c>
      <c r="B46" t="s">
        <v>21</v>
      </c>
      <c r="C46" t="s">
        <v>21</v>
      </c>
      <c r="D46">
        <v>2</v>
      </c>
      <c r="E46" s="26">
        <v>77110.365972479995</v>
      </c>
      <c r="F46" s="26">
        <v>10796.116769280001</v>
      </c>
      <c r="G46" s="26">
        <v>42749.886412800006</v>
      </c>
      <c r="H46" s="26">
        <v>1911.7913932799997</v>
      </c>
      <c r="I46">
        <v>6</v>
      </c>
      <c r="J46">
        <v>1</v>
      </c>
      <c r="K46">
        <v>0</v>
      </c>
    </row>
    <row r="47" spans="1:11" x14ac:dyDescent="0.25">
      <c r="A47" s="19">
        <v>1986</v>
      </c>
      <c r="B47" t="s">
        <v>21</v>
      </c>
      <c r="C47" t="s">
        <v>21</v>
      </c>
      <c r="D47">
        <v>2</v>
      </c>
      <c r="E47" s="26">
        <v>76512.078310399986</v>
      </c>
      <c r="F47" s="26">
        <v>10528.443974400001</v>
      </c>
      <c r="G47" s="26">
        <v>41368.705344000002</v>
      </c>
      <c r="H47" s="26">
        <v>1784.6194943999999</v>
      </c>
      <c r="I47">
        <v>7</v>
      </c>
      <c r="J47">
        <v>1</v>
      </c>
      <c r="K47">
        <v>0</v>
      </c>
    </row>
    <row r="48" spans="1:11" x14ac:dyDescent="0.25">
      <c r="A48" s="19">
        <v>1987</v>
      </c>
      <c r="B48" t="s">
        <v>21</v>
      </c>
      <c r="C48" t="s">
        <v>21</v>
      </c>
      <c r="D48">
        <v>2</v>
      </c>
      <c r="E48" s="26">
        <v>76236.598591999995</v>
      </c>
      <c r="F48" s="26">
        <v>10501.223312</v>
      </c>
      <c r="G48" s="26">
        <v>41096.081120000003</v>
      </c>
      <c r="H48" s="26">
        <v>1775.1029119999998</v>
      </c>
      <c r="I48">
        <v>8</v>
      </c>
      <c r="J48">
        <v>1</v>
      </c>
      <c r="K48">
        <v>0</v>
      </c>
    </row>
    <row r="49" spans="1:11" x14ac:dyDescent="0.25">
      <c r="A49" s="19">
        <v>1988</v>
      </c>
      <c r="B49" t="s">
        <v>21</v>
      </c>
      <c r="C49" t="s">
        <v>21</v>
      </c>
      <c r="D49">
        <v>2</v>
      </c>
      <c r="E49" s="26">
        <v>76612.11215999999</v>
      </c>
      <c r="F49" s="26">
        <v>10578.597760000001</v>
      </c>
      <c r="G49" s="26">
        <v>42134.177600000003</v>
      </c>
      <c r="H49" s="26">
        <v>1864.00576</v>
      </c>
      <c r="I49">
        <v>9</v>
      </c>
      <c r="J49">
        <v>1</v>
      </c>
      <c r="K49">
        <v>0</v>
      </c>
    </row>
    <row r="50" spans="1:11" x14ac:dyDescent="0.25">
      <c r="A50" s="19">
        <v>1989</v>
      </c>
      <c r="B50" t="s">
        <v>21</v>
      </c>
      <c r="C50" t="s">
        <v>21</v>
      </c>
      <c r="D50">
        <v>2</v>
      </c>
      <c r="E50" s="26">
        <v>77440.996799999994</v>
      </c>
      <c r="F50" s="26">
        <v>10937.104800000001</v>
      </c>
      <c r="G50" s="26">
        <v>43405.368000000002</v>
      </c>
      <c r="H50" s="26">
        <v>1939.0847999999999</v>
      </c>
      <c r="I50">
        <v>10</v>
      </c>
      <c r="J50">
        <v>1</v>
      </c>
      <c r="K50">
        <v>0</v>
      </c>
    </row>
    <row r="51" spans="1:11" x14ac:dyDescent="0.25">
      <c r="A51" s="19">
        <v>1990</v>
      </c>
      <c r="B51" t="s">
        <v>21</v>
      </c>
      <c r="C51" t="s">
        <v>21</v>
      </c>
      <c r="D51">
        <v>2</v>
      </c>
      <c r="E51" s="26">
        <v>78750.043999999994</v>
      </c>
      <c r="F51" s="26">
        <v>11435.214</v>
      </c>
      <c r="G51" s="26">
        <v>45745.100000000006</v>
      </c>
      <c r="H51" s="26">
        <v>2196.1439999999998</v>
      </c>
      <c r="I51">
        <v>11</v>
      </c>
      <c r="J51">
        <v>1</v>
      </c>
      <c r="K51">
        <v>0</v>
      </c>
    </row>
    <row r="52" spans="1:11" x14ac:dyDescent="0.25">
      <c r="A52" s="19">
        <v>1991</v>
      </c>
      <c r="B52" t="s">
        <v>21</v>
      </c>
      <c r="C52" t="s">
        <v>21</v>
      </c>
      <c r="D52">
        <v>2</v>
      </c>
      <c r="E52" s="26">
        <v>73520.639999999999</v>
      </c>
      <c r="F52" s="26">
        <v>9190.08</v>
      </c>
      <c r="G52" s="26">
        <v>34462.800000000003</v>
      </c>
      <c r="H52" s="30">
        <v>1148.76</v>
      </c>
      <c r="I52">
        <v>12</v>
      </c>
      <c r="J52">
        <v>1</v>
      </c>
      <c r="K52">
        <v>0</v>
      </c>
    </row>
    <row r="53" spans="1:11" x14ac:dyDescent="0.25">
      <c r="A53" s="19">
        <v>1992</v>
      </c>
      <c r="B53" t="s">
        <v>21</v>
      </c>
      <c r="C53" t="s">
        <v>21</v>
      </c>
      <c r="D53">
        <v>2</v>
      </c>
      <c r="E53" s="26">
        <v>74859.199999999997</v>
      </c>
      <c r="F53" s="26">
        <v>10365.120000000001</v>
      </c>
      <c r="G53" s="26">
        <v>39732.959999999999</v>
      </c>
      <c r="H53" s="30">
        <v>1727.52</v>
      </c>
      <c r="I53">
        <v>13</v>
      </c>
      <c r="J53">
        <v>1</v>
      </c>
      <c r="K53">
        <v>0</v>
      </c>
    </row>
    <row r="54" spans="1:11" x14ac:dyDescent="0.25">
      <c r="A54" s="19">
        <v>1993</v>
      </c>
      <c r="B54" t="s">
        <v>21</v>
      </c>
      <c r="C54" t="s">
        <v>21</v>
      </c>
      <c r="D54">
        <v>2</v>
      </c>
      <c r="E54" s="26">
        <v>78489.679999999993</v>
      </c>
      <c r="F54" s="26">
        <v>10965.47</v>
      </c>
      <c r="G54" s="26">
        <v>47324.659999999996</v>
      </c>
      <c r="H54" s="30">
        <v>2308.52</v>
      </c>
      <c r="I54">
        <v>14</v>
      </c>
      <c r="J54">
        <v>1</v>
      </c>
      <c r="K54">
        <v>0</v>
      </c>
    </row>
    <row r="55" spans="1:11" x14ac:dyDescent="0.25">
      <c r="A55" s="19">
        <v>1994</v>
      </c>
      <c r="B55" t="s">
        <v>21</v>
      </c>
      <c r="C55" t="s">
        <v>21</v>
      </c>
      <c r="D55">
        <v>2</v>
      </c>
      <c r="E55" s="26">
        <v>81585.42</v>
      </c>
      <c r="F55" s="26">
        <v>12729.64</v>
      </c>
      <c r="G55" s="26">
        <v>49761.32</v>
      </c>
      <c r="H55" s="30">
        <v>2314.48</v>
      </c>
      <c r="I55">
        <v>15</v>
      </c>
      <c r="J55">
        <v>1</v>
      </c>
      <c r="K55">
        <v>0</v>
      </c>
    </row>
    <row r="56" spans="1:11" x14ac:dyDescent="0.25">
      <c r="A56" s="19">
        <v>1995</v>
      </c>
      <c r="B56" t="s">
        <v>21</v>
      </c>
      <c r="C56" t="s">
        <v>21</v>
      </c>
      <c r="D56">
        <v>2</v>
      </c>
      <c r="E56" s="26">
        <v>85295.28</v>
      </c>
      <c r="F56" s="26">
        <v>13925.76</v>
      </c>
      <c r="G56" s="26">
        <v>57443.76</v>
      </c>
      <c r="H56" s="30">
        <v>3481.44</v>
      </c>
      <c r="I56">
        <v>16</v>
      </c>
      <c r="J56">
        <v>1</v>
      </c>
      <c r="K56">
        <v>0</v>
      </c>
    </row>
    <row r="57" spans="1:11" x14ac:dyDescent="0.25">
      <c r="A57" s="19">
        <v>1996</v>
      </c>
      <c r="B57" t="s">
        <v>21</v>
      </c>
      <c r="C57" t="s">
        <v>21</v>
      </c>
      <c r="D57">
        <v>2</v>
      </c>
      <c r="E57" s="26">
        <v>75613.2</v>
      </c>
      <c r="F57" s="26">
        <v>17449.2</v>
      </c>
      <c r="G57" s="26">
        <v>54092.52</v>
      </c>
      <c r="H57" s="30">
        <v>4071.48</v>
      </c>
      <c r="I57">
        <v>17</v>
      </c>
      <c r="J57">
        <v>1</v>
      </c>
      <c r="K57">
        <v>0</v>
      </c>
    </row>
    <row r="58" spans="1:11" x14ac:dyDescent="0.25">
      <c r="A58" s="19">
        <v>1997</v>
      </c>
      <c r="B58" t="s">
        <v>21</v>
      </c>
      <c r="C58" t="s">
        <v>21</v>
      </c>
      <c r="D58">
        <v>2</v>
      </c>
      <c r="E58" s="26">
        <v>74641.919999999998</v>
      </c>
      <c r="F58" s="26">
        <v>17494.2</v>
      </c>
      <c r="G58" s="26">
        <v>53648.88</v>
      </c>
      <c r="H58" s="30">
        <v>4665.12</v>
      </c>
      <c r="I58">
        <v>18</v>
      </c>
      <c r="J58">
        <v>1</v>
      </c>
      <c r="K58">
        <v>0</v>
      </c>
    </row>
    <row r="59" spans="1:11" x14ac:dyDescent="0.25">
      <c r="A59" s="19">
        <v>1998</v>
      </c>
      <c r="B59" t="s">
        <v>21</v>
      </c>
      <c r="C59" t="s">
        <v>21</v>
      </c>
      <c r="D59">
        <v>2</v>
      </c>
      <c r="E59" s="26">
        <v>85956.78</v>
      </c>
      <c r="F59" s="26">
        <v>20465.900000000001</v>
      </c>
      <c r="G59" s="26">
        <v>63736.66</v>
      </c>
      <c r="H59" s="30">
        <v>4677.92</v>
      </c>
      <c r="I59">
        <v>19</v>
      </c>
      <c r="J59">
        <v>1</v>
      </c>
      <c r="K59">
        <v>0</v>
      </c>
    </row>
    <row r="60" spans="1:11" x14ac:dyDescent="0.25">
      <c r="A60" s="19">
        <v>1999</v>
      </c>
      <c r="B60" t="s">
        <v>21</v>
      </c>
      <c r="C60" t="s">
        <v>21</v>
      </c>
      <c r="D60">
        <v>2</v>
      </c>
      <c r="E60" s="26">
        <v>82157.600000000006</v>
      </c>
      <c r="F60" s="26">
        <v>18778.88</v>
      </c>
      <c r="G60" s="26">
        <v>64552.4</v>
      </c>
      <c r="H60" s="30">
        <v>5281.56</v>
      </c>
      <c r="I60">
        <v>20</v>
      </c>
      <c r="J60">
        <v>1</v>
      </c>
      <c r="K60">
        <v>0</v>
      </c>
    </row>
    <row r="61" spans="1:11" x14ac:dyDescent="0.25">
      <c r="A61" s="19">
        <v>2000</v>
      </c>
      <c r="B61" t="s">
        <v>21</v>
      </c>
      <c r="C61" t="s">
        <v>21</v>
      </c>
      <c r="D61">
        <v>2</v>
      </c>
      <c r="E61" s="26">
        <v>85973.56</v>
      </c>
      <c r="F61" s="26">
        <v>18843.52</v>
      </c>
      <c r="G61" s="26">
        <v>70663.199999999997</v>
      </c>
      <c r="H61" s="30">
        <v>5299.74</v>
      </c>
      <c r="I61">
        <v>21</v>
      </c>
      <c r="J61">
        <v>1</v>
      </c>
      <c r="K61">
        <v>0</v>
      </c>
    </row>
    <row r="62" spans="1:11" x14ac:dyDescent="0.25">
      <c r="A62" s="19">
        <v>2001</v>
      </c>
      <c r="B62" t="s">
        <v>21</v>
      </c>
      <c r="C62" t="s">
        <v>21</v>
      </c>
      <c r="D62">
        <v>2</v>
      </c>
      <c r="E62" s="26">
        <v>80868.611999999994</v>
      </c>
      <c r="F62" s="26">
        <v>18606.340000000004</v>
      </c>
      <c r="G62" s="26">
        <v>61338.731999999996</v>
      </c>
      <c r="H62" s="26">
        <v>4799.1639999999998</v>
      </c>
      <c r="I62">
        <v>22</v>
      </c>
      <c r="J62">
        <v>1</v>
      </c>
      <c r="K62">
        <v>0</v>
      </c>
    </row>
    <row r="63" spans="1:11" x14ac:dyDescent="0.25">
      <c r="A63" s="19">
        <v>2002</v>
      </c>
      <c r="B63" t="s">
        <v>21</v>
      </c>
      <c r="C63" t="s">
        <v>21</v>
      </c>
      <c r="D63">
        <v>2</v>
      </c>
      <c r="E63" s="26">
        <v>81919.694399999993</v>
      </c>
      <c r="F63" s="26">
        <v>18837.768000000004</v>
      </c>
      <c r="G63" s="26">
        <v>62787.974400000006</v>
      </c>
      <c r="H63" s="26">
        <v>4944.7008000000005</v>
      </c>
      <c r="I63">
        <v>23</v>
      </c>
      <c r="J63">
        <v>1</v>
      </c>
      <c r="K63">
        <v>0</v>
      </c>
    </row>
    <row r="64" spans="1:11" x14ac:dyDescent="0.25">
      <c r="A64" s="19">
        <v>2003</v>
      </c>
      <c r="B64" t="s">
        <v>21</v>
      </c>
      <c r="C64" t="s">
        <v>21</v>
      </c>
      <c r="D64">
        <v>2</v>
      </c>
      <c r="E64" s="28">
        <v>30036</v>
      </c>
      <c r="F64" s="28">
        <v>6012</v>
      </c>
      <c r="G64" s="28">
        <v>27911</v>
      </c>
      <c r="H64" s="20">
        <v>1232</v>
      </c>
      <c r="I64">
        <v>24</v>
      </c>
      <c r="J64">
        <v>1</v>
      </c>
      <c r="K64">
        <v>1</v>
      </c>
    </row>
    <row r="65" spans="1:11" x14ac:dyDescent="0.25">
      <c r="A65" s="19">
        <v>2004</v>
      </c>
      <c r="B65" t="s">
        <v>21</v>
      </c>
      <c r="C65" t="s">
        <v>21</v>
      </c>
      <c r="D65">
        <v>2</v>
      </c>
      <c r="E65" s="28">
        <v>49687</v>
      </c>
      <c r="F65" s="28">
        <v>7186</v>
      </c>
      <c r="G65" s="28">
        <v>49567</v>
      </c>
      <c r="H65" s="20">
        <v>2302</v>
      </c>
      <c r="I65">
        <v>25</v>
      </c>
      <c r="J65">
        <v>1</v>
      </c>
      <c r="K65">
        <v>1</v>
      </c>
    </row>
    <row r="66" spans="1:11" x14ac:dyDescent="0.25">
      <c r="A66" s="19">
        <v>2005</v>
      </c>
      <c r="B66" t="s">
        <v>21</v>
      </c>
      <c r="C66" t="s">
        <v>21</v>
      </c>
      <c r="D66">
        <v>2</v>
      </c>
      <c r="E66" s="28">
        <v>60000</v>
      </c>
      <c r="F66" s="28">
        <v>8237</v>
      </c>
      <c r="G66" s="28">
        <v>62616</v>
      </c>
      <c r="H66" s="20">
        <v>3043</v>
      </c>
      <c r="I66">
        <v>26</v>
      </c>
      <c r="J66">
        <v>1</v>
      </c>
      <c r="K66">
        <v>1</v>
      </c>
    </row>
    <row r="67" spans="1:11" x14ac:dyDescent="0.25">
      <c r="A67" s="19">
        <v>2006</v>
      </c>
      <c r="B67" t="s">
        <v>21</v>
      </c>
      <c r="C67" t="s">
        <v>21</v>
      </c>
      <c r="D67">
        <v>2</v>
      </c>
      <c r="E67" s="28">
        <v>60022</v>
      </c>
      <c r="F67" s="28">
        <v>7445</v>
      </c>
      <c r="G67" s="28">
        <v>62426</v>
      </c>
      <c r="H67" s="20">
        <v>3413</v>
      </c>
      <c r="I67">
        <v>27</v>
      </c>
      <c r="J67">
        <v>1</v>
      </c>
      <c r="K67">
        <v>1</v>
      </c>
    </row>
    <row r="68" spans="1:11" x14ac:dyDescent="0.25">
      <c r="A68" s="19">
        <v>2007</v>
      </c>
      <c r="B68" t="s">
        <v>21</v>
      </c>
      <c r="C68" t="s">
        <v>21</v>
      </c>
      <c r="D68">
        <v>2</v>
      </c>
      <c r="E68" s="28">
        <v>67375</v>
      </c>
      <c r="F68" s="28">
        <v>7259</v>
      </c>
      <c r="G68" s="28">
        <v>73730</v>
      </c>
      <c r="H68" s="20">
        <v>3883</v>
      </c>
      <c r="I68">
        <v>28</v>
      </c>
      <c r="J68">
        <v>1</v>
      </c>
      <c r="K68">
        <v>1</v>
      </c>
    </row>
    <row r="69" spans="1:11" x14ac:dyDescent="0.25">
      <c r="A69" s="19">
        <v>2008</v>
      </c>
      <c r="B69" t="s">
        <v>21</v>
      </c>
      <c r="C69" t="s">
        <v>21</v>
      </c>
      <c r="D69">
        <v>2</v>
      </c>
      <c r="E69" s="28">
        <v>70594</v>
      </c>
      <c r="F69" s="28">
        <v>7576</v>
      </c>
      <c r="G69" s="28">
        <v>77715</v>
      </c>
      <c r="H69" s="20">
        <v>4612</v>
      </c>
      <c r="I69">
        <v>29</v>
      </c>
      <c r="J69">
        <v>1</v>
      </c>
      <c r="K69">
        <v>1</v>
      </c>
    </row>
    <row r="70" spans="1:11" x14ac:dyDescent="0.25">
      <c r="A70" s="19">
        <v>2009</v>
      </c>
      <c r="B70" t="s">
        <v>21</v>
      </c>
      <c r="C70" t="s">
        <v>21</v>
      </c>
      <c r="D70">
        <v>2</v>
      </c>
      <c r="E70" s="28">
        <v>70937</v>
      </c>
      <c r="F70" s="28">
        <v>7954</v>
      </c>
      <c r="G70" s="28">
        <v>79088</v>
      </c>
      <c r="H70" s="20">
        <v>5015</v>
      </c>
      <c r="I70">
        <v>30</v>
      </c>
      <c r="J70">
        <v>1</v>
      </c>
      <c r="K70">
        <v>1</v>
      </c>
    </row>
    <row r="71" spans="1:11" x14ac:dyDescent="0.25">
      <c r="A71" s="19">
        <v>2010</v>
      </c>
      <c r="B71" t="s">
        <v>21</v>
      </c>
      <c r="C71" t="s">
        <v>21</v>
      </c>
      <c r="D71">
        <v>2</v>
      </c>
      <c r="E71" s="28">
        <v>73085</v>
      </c>
      <c r="F71" s="28">
        <v>8620</v>
      </c>
      <c r="G71" s="28">
        <v>81484</v>
      </c>
      <c r="H71" s="20">
        <v>5550</v>
      </c>
      <c r="I71">
        <v>31</v>
      </c>
      <c r="J71">
        <v>1</v>
      </c>
      <c r="K71">
        <v>1</v>
      </c>
    </row>
    <row r="72" spans="1:11" x14ac:dyDescent="0.25">
      <c r="A72" s="19">
        <v>2011</v>
      </c>
      <c r="B72" t="s">
        <v>21</v>
      </c>
      <c r="C72" t="s">
        <v>21</v>
      </c>
      <c r="D72">
        <v>2</v>
      </c>
      <c r="E72" s="28">
        <v>75827</v>
      </c>
      <c r="F72" s="28">
        <v>9540</v>
      </c>
      <c r="G72" s="28">
        <v>84679</v>
      </c>
      <c r="H72" s="20">
        <v>5686</v>
      </c>
      <c r="I72">
        <v>32</v>
      </c>
      <c r="J72">
        <v>1</v>
      </c>
      <c r="K72">
        <v>1</v>
      </c>
    </row>
    <row r="73" spans="1:11" x14ac:dyDescent="0.25">
      <c r="A73" s="19">
        <v>2012</v>
      </c>
      <c r="B73" t="s">
        <v>21</v>
      </c>
      <c r="C73" t="s">
        <v>21</v>
      </c>
      <c r="D73">
        <v>2</v>
      </c>
      <c r="E73" s="28">
        <v>79618</v>
      </c>
      <c r="F73" s="28">
        <v>10773</v>
      </c>
      <c r="G73" s="28">
        <v>88148</v>
      </c>
      <c r="H73" s="20">
        <v>6378</v>
      </c>
      <c r="I73">
        <v>33</v>
      </c>
      <c r="J73">
        <v>1</v>
      </c>
      <c r="K73">
        <v>1</v>
      </c>
    </row>
    <row r="74" spans="1:11" x14ac:dyDescent="0.25">
      <c r="A74" s="19">
        <v>2013</v>
      </c>
      <c r="B74" t="s">
        <v>21</v>
      </c>
      <c r="C74" t="s">
        <v>21</v>
      </c>
      <c r="D74">
        <v>2</v>
      </c>
      <c r="E74" s="28">
        <v>79978</v>
      </c>
      <c r="F74" s="28">
        <v>9737</v>
      </c>
      <c r="G74" s="28">
        <v>85756</v>
      </c>
      <c r="H74" s="20">
        <v>5765</v>
      </c>
      <c r="I74">
        <v>34</v>
      </c>
      <c r="J74">
        <v>1</v>
      </c>
      <c r="K74">
        <v>1</v>
      </c>
    </row>
    <row r="75" spans="1:11" x14ac:dyDescent="0.25">
      <c r="A75" s="19">
        <v>2014</v>
      </c>
      <c r="B75" t="s">
        <v>21</v>
      </c>
      <c r="C75" t="s">
        <v>21</v>
      </c>
      <c r="D75">
        <v>2</v>
      </c>
      <c r="E75" s="28">
        <v>88763</v>
      </c>
      <c r="F75" s="28">
        <v>9516</v>
      </c>
      <c r="G75" s="28">
        <v>96986</v>
      </c>
      <c r="H75" s="20">
        <v>6140</v>
      </c>
      <c r="I75">
        <v>35</v>
      </c>
      <c r="J75">
        <v>1</v>
      </c>
      <c r="K75">
        <v>1</v>
      </c>
    </row>
    <row r="76" spans="1:11" x14ac:dyDescent="0.25">
      <c r="A76" s="19">
        <v>2015</v>
      </c>
      <c r="B76" t="s">
        <v>21</v>
      </c>
      <c r="C76" t="s">
        <v>21</v>
      </c>
      <c r="D76">
        <v>2</v>
      </c>
      <c r="E76" s="28">
        <v>89288</v>
      </c>
      <c r="F76" s="28">
        <v>8923</v>
      </c>
      <c r="G76" s="28">
        <v>98591</v>
      </c>
      <c r="H76" s="20">
        <v>6104</v>
      </c>
      <c r="I76">
        <v>36</v>
      </c>
      <c r="J76">
        <v>1</v>
      </c>
      <c r="K76">
        <v>1</v>
      </c>
    </row>
    <row r="77" spans="1:11" x14ac:dyDescent="0.25">
      <c r="A77" s="19">
        <v>2016</v>
      </c>
      <c r="B77" t="s">
        <v>21</v>
      </c>
      <c r="C77" t="s">
        <v>21</v>
      </c>
      <c r="D77">
        <v>2</v>
      </c>
      <c r="E77" s="28">
        <v>93234</v>
      </c>
      <c r="F77" s="28">
        <v>8417</v>
      </c>
      <c r="G77" s="28">
        <v>102519</v>
      </c>
      <c r="H77" s="20">
        <v>6194</v>
      </c>
      <c r="I77">
        <v>37</v>
      </c>
      <c r="J77">
        <v>1</v>
      </c>
      <c r="K77">
        <v>1</v>
      </c>
    </row>
    <row r="78" spans="1:11" x14ac:dyDescent="0.25">
      <c r="A78" s="19">
        <v>2017</v>
      </c>
      <c r="B78" t="s">
        <v>21</v>
      </c>
      <c r="C78" t="s">
        <v>21</v>
      </c>
      <c r="D78">
        <v>2</v>
      </c>
      <c r="E78" s="28">
        <v>96717</v>
      </c>
      <c r="F78" s="28">
        <v>8589</v>
      </c>
      <c r="G78" s="28">
        <v>106334</v>
      </c>
      <c r="H78" s="20">
        <v>6502</v>
      </c>
      <c r="I78">
        <v>38</v>
      </c>
      <c r="J78">
        <v>1</v>
      </c>
      <c r="K78">
        <v>1</v>
      </c>
    </row>
    <row r="79" spans="1:11" x14ac:dyDescent="0.25">
      <c r="A79" s="19">
        <v>2018</v>
      </c>
      <c r="B79" t="s">
        <v>21</v>
      </c>
      <c r="C79" t="s">
        <v>21</v>
      </c>
      <c r="D79">
        <v>2</v>
      </c>
      <c r="E79" s="28">
        <v>97792</v>
      </c>
      <c r="F79" s="28">
        <v>8324</v>
      </c>
      <c r="G79" s="28">
        <v>102944</v>
      </c>
      <c r="H79" s="20">
        <v>6596</v>
      </c>
      <c r="I79">
        <v>39</v>
      </c>
      <c r="J79">
        <v>1</v>
      </c>
      <c r="K79">
        <v>1</v>
      </c>
    </row>
    <row r="80" spans="1:11" x14ac:dyDescent="0.25">
      <c r="A80" s="19">
        <v>1980</v>
      </c>
      <c r="B80" t="s">
        <v>22</v>
      </c>
      <c r="C80" t="s">
        <v>14</v>
      </c>
      <c r="D80">
        <v>3</v>
      </c>
      <c r="E80" s="26">
        <v>157.32</v>
      </c>
      <c r="F80" s="26">
        <v>15.52</v>
      </c>
      <c r="G80" s="26">
        <v>11027</v>
      </c>
      <c r="H80" s="26">
        <v>998.36365060411504</v>
      </c>
      <c r="I80">
        <v>1</v>
      </c>
      <c r="J80">
        <v>0</v>
      </c>
      <c r="K80">
        <v>0</v>
      </c>
    </row>
    <row r="81" spans="1:11" x14ac:dyDescent="0.25">
      <c r="A81" s="19">
        <v>1981</v>
      </c>
      <c r="B81" t="s">
        <v>22</v>
      </c>
      <c r="C81" t="s">
        <v>14</v>
      </c>
      <c r="D81">
        <v>3</v>
      </c>
      <c r="E81" s="26">
        <v>154.6</v>
      </c>
      <c r="F81" s="26">
        <v>17.600000000000001</v>
      </c>
      <c r="G81" s="26">
        <v>11423</v>
      </c>
      <c r="H81" s="26">
        <v>999.26234626652263</v>
      </c>
      <c r="I81">
        <v>2</v>
      </c>
      <c r="J81">
        <v>0</v>
      </c>
      <c r="K81">
        <v>0</v>
      </c>
    </row>
    <row r="82" spans="1:11" x14ac:dyDescent="0.25">
      <c r="A82" s="19">
        <v>1982</v>
      </c>
      <c r="B82" t="s">
        <v>22</v>
      </c>
      <c r="C82" t="s">
        <v>14</v>
      </c>
      <c r="D82">
        <v>3</v>
      </c>
      <c r="E82" s="26">
        <v>88</v>
      </c>
      <c r="F82" s="26">
        <v>6</v>
      </c>
      <c r="G82" s="26">
        <v>11865</v>
      </c>
      <c r="H82" s="26">
        <v>999.22925974690202</v>
      </c>
      <c r="I82">
        <v>3</v>
      </c>
      <c r="J82">
        <v>0</v>
      </c>
      <c r="K82">
        <v>0</v>
      </c>
    </row>
    <row r="83" spans="1:11" x14ac:dyDescent="0.25">
      <c r="A83" s="19">
        <v>1983</v>
      </c>
      <c r="B83" t="s">
        <v>22</v>
      </c>
      <c r="C83" t="s">
        <v>14</v>
      </c>
      <c r="D83">
        <v>3</v>
      </c>
      <c r="E83" s="26">
        <v>182</v>
      </c>
      <c r="F83" s="26">
        <v>12</v>
      </c>
      <c r="G83" s="26">
        <v>11945</v>
      </c>
      <c r="H83" s="26">
        <v>998.20000355975174</v>
      </c>
      <c r="I83">
        <v>4</v>
      </c>
      <c r="J83">
        <v>0</v>
      </c>
      <c r="K83">
        <v>0</v>
      </c>
    </row>
    <row r="84" spans="1:11" x14ac:dyDescent="0.25">
      <c r="A84" s="19">
        <v>1984</v>
      </c>
      <c r="B84" t="s">
        <v>22</v>
      </c>
      <c r="C84" t="s">
        <v>14</v>
      </c>
      <c r="D84">
        <v>3</v>
      </c>
      <c r="E84" s="26">
        <v>185</v>
      </c>
      <c r="F84" s="26">
        <v>13</v>
      </c>
      <c r="G84" s="26">
        <v>12348</v>
      </c>
      <c r="H84" s="26">
        <v>997.04457555312638</v>
      </c>
      <c r="I84">
        <v>5</v>
      </c>
      <c r="J84">
        <v>0</v>
      </c>
      <c r="K84">
        <v>0</v>
      </c>
    </row>
    <row r="85" spans="1:11" x14ac:dyDescent="0.25">
      <c r="A85" s="19">
        <v>1985</v>
      </c>
      <c r="B85" t="s">
        <v>22</v>
      </c>
      <c r="C85" t="s">
        <v>14</v>
      </c>
      <c r="D85">
        <v>3</v>
      </c>
      <c r="E85" s="26">
        <v>177</v>
      </c>
      <c r="F85" s="26">
        <v>29</v>
      </c>
      <c r="G85" s="26">
        <v>12800</v>
      </c>
      <c r="H85" s="26">
        <v>998.08206789427209</v>
      </c>
      <c r="I85">
        <v>6</v>
      </c>
      <c r="J85">
        <v>0</v>
      </c>
      <c r="K85">
        <v>0</v>
      </c>
    </row>
    <row r="86" spans="1:11" x14ac:dyDescent="0.25">
      <c r="A86" s="19">
        <v>1986</v>
      </c>
      <c r="B86" t="s">
        <v>22</v>
      </c>
      <c r="C86" t="s">
        <v>14</v>
      </c>
      <c r="D86">
        <v>3</v>
      </c>
      <c r="E86" s="26">
        <v>141</v>
      </c>
      <c r="F86" s="26">
        <v>28</v>
      </c>
      <c r="G86" s="26">
        <v>13150</v>
      </c>
      <c r="H86" s="26">
        <v>1003.75582457856</v>
      </c>
      <c r="I86">
        <v>7</v>
      </c>
      <c r="J86">
        <v>0</v>
      </c>
      <c r="K86">
        <v>0</v>
      </c>
    </row>
    <row r="87" spans="1:11" x14ac:dyDescent="0.25">
      <c r="A87" s="19">
        <v>1987</v>
      </c>
      <c r="B87" t="s">
        <v>22</v>
      </c>
      <c r="C87" t="s">
        <v>14</v>
      </c>
      <c r="D87">
        <v>3</v>
      </c>
      <c r="E87" s="26">
        <v>165</v>
      </c>
      <c r="F87" s="26">
        <v>29</v>
      </c>
      <c r="G87" s="26">
        <v>13450</v>
      </c>
      <c r="H87" s="26">
        <v>999.06382714879999</v>
      </c>
      <c r="I87">
        <v>8</v>
      </c>
      <c r="J87">
        <v>0</v>
      </c>
      <c r="K87">
        <v>0</v>
      </c>
    </row>
    <row r="88" spans="1:11" x14ac:dyDescent="0.25">
      <c r="A88" s="19">
        <v>1988</v>
      </c>
      <c r="B88" t="s">
        <v>22</v>
      </c>
      <c r="C88" t="s">
        <v>14</v>
      </c>
      <c r="D88">
        <v>3</v>
      </c>
      <c r="E88" s="26">
        <v>197</v>
      </c>
      <c r="F88" s="26">
        <v>36</v>
      </c>
      <c r="G88" s="26">
        <v>13667</v>
      </c>
      <c r="H88" s="26">
        <v>993.05372262399999</v>
      </c>
      <c r="I88">
        <v>9</v>
      </c>
      <c r="J88">
        <v>0</v>
      </c>
      <c r="K88">
        <v>0</v>
      </c>
    </row>
    <row r="89" spans="1:11" x14ac:dyDescent="0.25">
      <c r="A89" s="19">
        <v>1989</v>
      </c>
      <c r="B89" t="s">
        <v>22</v>
      </c>
      <c r="C89" t="s">
        <v>14</v>
      </c>
      <c r="D89">
        <v>3</v>
      </c>
      <c r="E89" s="26">
        <v>174</v>
      </c>
      <c r="F89" s="26">
        <v>41</v>
      </c>
      <c r="G89" s="26">
        <v>13884</v>
      </c>
      <c r="H89" s="26">
        <v>991.26743552000005</v>
      </c>
      <c r="I89">
        <v>10</v>
      </c>
      <c r="J89">
        <v>0</v>
      </c>
      <c r="K89">
        <v>0</v>
      </c>
    </row>
    <row r="90" spans="1:11" x14ac:dyDescent="0.25">
      <c r="A90" s="19">
        <v>1990</v>
      </c>
      <c r="B90" t="s">
        <v>22</v>
      </c>
      <c r="C90" t="s">
        <v>14</v>
      </c>
      <c r="D90">
        <v>3</v>
      </c>
      <c r="E90" s="26">
        <v>200</v>
      </c>
      <c r="F90" s="26">
        <v>51</v>
      </c>
      <c r="G90" s="26">
        <v>14063</v>
      </c>
      <c r="H90" s="26">
        <v>1003.2695295999999</v>
      </c>
      <c r="I90">
        <v>11</v>
      </c>
      <c r="J90">
        <v>0</v>
      </c>
      <c r="K90">
        <v>0</v>
      </c>
    </row>
    <row r="91" spans="1:11" x14ac:dyDescent="0.25">
      <c r="A91" s="19">
        <v>1991</v>
      </c>
      <c r="B91" t="s">
        <v>22</v>
      </c>
      <c r="C91" t="s">
        <v>14</v>
      </c>
      <c r="D91">
        <v>3</v>
      </c>
      <c r="E91" s="26">
        <v>192</v>
      </c>
      <c r="F91" s="26">
        <v>43</v>
      </c>
      <c r="G91" s="26">
        <v>14336</v>
      </c>
      <c r="H91" s="26">
        <v>1032.1246080000001</v>
      </c>
      <c r="I91">
        <v>12</v>
      </c>
      <c r="J91">
        <v>0</v>
      </c>
      <c r="K91">
        <v>0</v>
      </c>
    </row>
    <row r="92" spans="1:11" x14ac:dyDescent="0.25">
      <c r="A92" s="19">
        <v>1992</v>
      </c>
      <c r="B92" t="s">
        <v>22</v>
      </c>
      <c r="C92" t="s">
        <v>14</v>
      </c>
      <c r="D92">
        <v>3</v>
      </c>
      <c r="E92" s="26">
        <v>240</v>
      </c>
      <c r="F92" s="26">
        <v>59</v>
      </c>
      <c r="G92" s="26">
        <v>14801</v>
      </c>
      <c r="H92" s="26">
        <v>975.6038400000001</v>
      </c>
      <c r="I92">
        <v>13</v>
      </c>
      <c r="J92">
        <v>0</v>
      </c>
      <c r="K92">
        <v>0</v>
      </c>
    </row>
    <row r="93" spans="1:11" x14ac:dyDescent="0.25">
      <c r="A93" s="19">
        <v>1993</v>
      </c>
      <c r="B93" t="s">
        <v>22</v>
      </c>
      <c r="C93" t="s">
        <v>14</v>
      </c>
      <c r="D93">
        <v>3</v>
      </c>
      <c r="E93" s="26">
        <v>199</v>
      </c>
      <c r="F93" s="26">
        <v>42</v>
      </c>
      <c r="G93" s="26">
        <v>14729</v>
      </c>
      <c r="H93" s="26">
        <v>963.00319999999988</v>
      </c>
      <c r="I93">
        <v>14</v>
      </c>
      <c r="J93">
        <v>0</v>
      </c>
      <c r="K93">
        <v>0</v>
      </c>
    </row>
    <row r="94" spans="1:11" x14ac:dyDescent="0.25">
      <c r="A94" s="19">
        <v>1994</v>
      </c>
      <c r="B94" t="s">
        <v>22</v>
      </c>
      <c r="C94" t="s">
        <v>14</v>
      </c>
      <c r="D94">
        <v>3</v>
      </c>
      <c r="E94" s="26">
        <v>195</v>
      </c>
      <c r="F94" s="26">
        <v>49</v>
      </c>
      <c r="G94" s="26">
        <v>14927</v>
      </c>
      <c r="H94" s="26">
        <v>982.33600000000001</v>
      </c>
      <c r="I94">
        <v>15</v>
      </c>
      <c r="J94">
        <v>0</v>
      </c>
      <c r="K94">
        <v>0</v>
      </c>
    </row>
    <row r="95" spans="1:11" x14ac:dyDescent="0.25">
      <c r="A95" s="19">
        <v>1995</v>
      </c>
      <c r="B95" t="s">
        <v>22</v>
      </c>
      <c r="C95" t="s">
        <v>14</v>
      </c>
      <c r="D95">
        <v>3</v>
      </c>
      <c r="E95" s="26">
        <v>248</v>
      </c>
      <c r="F95" s="26">
        <v>59</v>
      </c>
      <c r="G95" s="26">
        <v>15122</v>
      </c>
      <c r="H95" s="26">
        <v>1063.28</v>
      </c>
      <c r="I95">
        <v>16</v>
      </c>
      <c r="J95">
        <v>0</v>
      </c>
      <c r="K95">
        <v>0</v>
      </c>
    </row>
    <row r="96" spans="1:11" x14ac:dyDescent="0.25">
      <c r="A96" s="19">
        <v>1996</v>
      </c>
      <c r="B96" t="s">
        <v>22</v>
      </c>
      <c r="C96" t="s">
        <v>14</v>
      </c>
      <c r="D96">
        <v>3</v>
      </c>
      <c r="E96" s="26">
        <v>260</v>
      </c>
      <c r="F96" s="26">
        <v>63</v>
      </c>
      <c r="G96" s="26">
        <v>15706</v>
      </c>
      <c r="H96" s="26">
        <v>1176.4000000000001</v>
      </c>
      <c r="I96">
        <v>17</v>
      </c>
      <c r="J96">
        <v>0</v>
      </c>
      <c r="K96">
        <v>0</v>
      </c>
    </row>
    <row r="97" spans="1:11" x14ac:dyDescent="0.25">
      <c r="A97" s="19">
        <v>1997</v>
      </c>
      <c r="B97" t="s">
        <v>22</v>
      </c>
      <c r="C97" t="s">
        <v>14</v>
      </c>
      <c r="D97">
        <v>3</v>
      </c>
      <c r="E97" s="26">
        <v>228.4</v>
      </c>
      <c r="F97" s="26">
        <v>54.4</v>
      </c>
      <c r="G97" s="26">
        <v>12126</v>
      </c>
      <c r="H97" s="30">
        <v>693</v>
      </c>
      <c r="I97">
        <v>18</v>
      </c>
      <c r="J97">
        <v>0</v>
      </c>
      <c r="K97">
        <v>0</v>
      </c>
    </row>
    <row r="98" spans="1:11" x14ac:dyDescent="0.25">
      <c r="A98" s="19">
        <v>1998</v>
      </c>
      <c r="B98" t="s">
        <v>22</v>
      </c>
      <c r="C98" t="s">
        <v>14</v>
      </c>
      <c r="D98">
        <v>3</v>
      </c>
      <c r="E98" s="26">
        <v>226.08</v>
      </c>
      <c r="F98" s="26">
        <v>53.48</v>
      </c>
      <c r="G98" s="26">
        <v>14370</v>
      </c>
      <c r="H98" s="30">
        <v>900</v>
      </c>
      <c r="I98">
        <v>19</v>
      </c>
      <c r="J98">
        <v>0</v>
      </c>
      <c r="K98">
        <v>0</v>
      </c>
    </row>
    <row r="99" spans="1:11" x14ac:dyDescent="0.25">
      <c r="A99" s="19">
        <v>1999</v>
      </c>
      <c r="B99" t="s">
        <v>22</v>
      </c>
      <c r="C99" t="s">
        <v>14</v>
      </c>
      <c r="D99">
        <v>3</v>
      </c>
      <c r="E99" s="26">
        <v>231.49600000000001</v>
      </c>
      <c r="F99" s="26">
        <v>55.775999999999996</v>
      </c>
      <c r="G99" s="26">
        <v>15915</v>
      </c>
      <c r="H99" s="30">
        <v>1079</v>
      </c>
      <c r="I99">
        <v>20</v>
      </c>
      <c r="J99">
        <v>0</v>
      </c>
      <c r="K99">
        <v>1</v>
      </c>
    </row>
    <row r="100" spans="1:11" x14ac:dyDescent="0.25">
      <c r="A100" s="19">
        <v>2000</v>
      </c>
      <c r="B100" t="s">
        <v>22</v>
      </c>
      <c r="C100" t="s">
        <v>14</v>
      </c>
      <c r="D100">
        <v>3</v>
      </c>
      <c r="E100" s="26">
        <v>238.79520000000002</v>
      </c>
      <c r="F100" s="26">
        <v>57.1312</v>
      </c>
      <c r="G100" s="26">
        <v>18498</v>
      </c>
      <c r="H100" s="30">
        <v>1468</v>
      </c>
      <c r="I100">
        <v>21</v>
      </c>
      <c r="J100">
        <v>0</v>
      </c>
      <c r="K100">
        <v>1</v>
      </c>
    </row>
    <row r="101" spans="1:11" x14ac:dyDescent="0.25">
      <c r="A101" s="19">
        <v>2001</v>
      </c>
      <c r="B101" t="s">
        <v>22</v>
      </c>
      <c r="C101" t="s">
        <v>14</v>
      </c>
      <c r="D101">
        <v>3</v>
      </c>
      <c r="E101" s="26">
        <v>236.95424000000003</v>
      </c>
      <c r="F101" s="26">
        <v>56.757439999999995</v>
      </c>
      <c r="G101" s="26">
        <v>22595</v>
      </c>
      <c r="H101" s="30">
        <v>1742</v>
      </c>
      <c r="I101">
        <v>22</v>
      </c>
      <c r="J101">
        <v>0</v>
      </c>
      <c r="K101">
        <v>1</v>
      </c>
    </row>
    <row r="102" spans="1:11" x14ac:dyDescent="0.25">
      <c r="A102" s="19">
        <v>2002</v>
      </c>
      <c r="B102" t="s">
        <v>22</v>
      </c>
      <c r="C102" t="s">
        <v>14</v>
      </c>
      <c r="D102">
        <v>3</v>
      </c>
      <c r="E102" s="26">
        <v>232.34508800000003</v>
      </c>
      <c r="F102" s="26">
        <v>55.508928000000004</v>
      </c>
      <c r="G102" s="26">
        <v>26989</v>
      </c>
      <c r="H102" s="30">
        <v>2003</v>
      </c>
      <c r="I102">
        <v>23</v>
      </c>
      <c r="J102">
        <v>0</v>
      </c>
      <c r="K102">
        <v>1</v>
      </c>
    </row>
    <row r="103" spans="1:11" x14ac:dyDescent="0.25">
      <c r="A103" s="19">
        <v>2003</v>
      </c>
      <c r="B103" t="s">
        <v>22</v>
      </c>
      <c r="C103" t="s">
        <v>14</v>
      </c>
      <c r="D103">
        <v>3</v>
      </c>
      <c r="E103" s="26">
        <v>233.13410560000003</v>
      </c>
      <c r="F103" s="26">
        <v>55.730713600000001</v>
      </c>
      <c r="G103" s="26">
        <v>28673</v>
      </c>
      <c r="H103" s="30">
        <v>2480</v>
      </c>
      <c r="I103">
        <v>24</v>
      </c>
      <c r="J103">
        <v>0</v>
      </c>
      <c r="K103">
        <v>1</v>
      </c>
    </row>
    <row r="104" spans="1:11" x14ac:dyDescent="0.25">
      <c r="A104" s="19">
        <v>2004</v>
      </c>
      <c r="B104" t="s">
        <v>22</v>
      </c>
      <c r="C104" t="s">
        <v>14</v>
      </c>
      <c r="D104">
        <v>3</v>
      </c>
      <c r="E104" s="26">
        <v>234.54492672000001</v>
      </c>
      <c r="F104" s="26">
        <v>56.180856319999997</v>
      </c>
      <c r="G104" s="26">
        <v>32129</v>
      </c>
      <c r="H104" s="30">
        <v>2729</v>
      </c>
      <c r="I104">
        <v>25</v>
      </c>
      <c r="J104">
        <v>0</v>
      </c>
      <c r="K104">
        <v>1</v>
      </c>
    </row>
    <row r="105" spans="1:11" x14ac:dyDescent="0.25">
      <c r="A105" s="19">
        <v>2005</v>
      </c>
      <c r="B105" t="s">
        <v>22</v>
      </c>
      <c r="C105" t="s">
        <v>14</v>
      </c>
      <c r="D105">
        <v>3</v>
      </c>
      <c r="E105" s="26">
        <v>235.15471206400002</v>
      </c>
      <c r="F105" s="26">
        <v>56.261827584000002</v>
      </c>
      <c r="G105" s="26">
        <v>34871</v>
      </c>
      <c r="H105" s="30">
        <v>2974</v>
      </c>
      <c r="I105">
        <v>26</v>
      </c>
      <c r="J105">
        <v>0</v>
      </c>
      <c r="K105">
        <v>1</v>
      </c>
    </row>
    <row r="106" spans="1:11" x14ac:dyDescent="0.25">
      <c r="A106" s="19">
        <v>2006</v>
      </c>
      <c r="B106" t="s">
        <v>22</v>
      </c>
      <c r="C106" t="s">
        <v>14</v>
      </c>
      <c r="D106">
        <v>3</v>
      </c>
      <c r="E106" s="26">
        <v>234.42661447680001</v>
      </c>
      <c r="F106" s="26">
        <v>56.087953100799993</v>
      </c>
      <c r="G106" s="26">
        <v>36563</v>
      </c>
      <c r="H106" s="30">
        <v>3228</v>
      </c>
      <c r="I106">
        <v>27</v>
      </c>
      <c r="J106">
        <v>0</v>
      </c>
      <c r="K106">
        <v>1</v>
      </c>
    </row>
    <row r="107" spans="1:11" x14ac:dyDescent="0.25">
      <c r="A107" s="19">
        <v>2007</v>
      </c>
      <c r="B107" t="s">
        <v>22</v>
      </c>
      <c r="C107" t="s">
        <v>14</v>
      </c>
      <c r="D107">
        <v>3</v>
      </c>
      <c r="E107" s="26">
        <v>233.92108937216003</v>
      </c>
      <c r="F107" s="26">
        <v>55.95405572096</v>
      </c>
      <c r="G107" s="26">
        <v>37080</v>
      </c>
      <c r="H107" s="30">
        <v>3520</v>
      </c>
      <c r="I107">
        <v>28</v>
      </c>
      <c r="J107">
        <v>0</v>
      </c>
      <c r="K107">
        <v>1</v>
      </c>
    </row>
    <row r="108" spans="1:11" x14ac:dyDescent="0.25">
      <c r="A108" s="19">
        <v>2008</v>
      </c>
      <c r="B108" t="s">
        <v>22</v>
      </c>
      <c r="C108" t="s">
        <v>14</v>
      </c>
      <c r="D108">
        <v>3</v>
      </c>
      <c r="E108" s="26">
        <v>234.23628964659201</v>
      </c>
      <c r="F108" s="26">
        <v>56.043081265151997</v>
      </c>
      <c r="G108" s="26">
        <v>37877</v>
      </c>
      <c r="H108" s="30">
        <v>4330</v>
      </c>
      <c r="I108">
        <v>29</v>
      </c>
      <c r="J108">
        <v>0</v>
      </c>
      <c r="K108">
        <v>1</v>
      </c>
    </row>
    <row r="109" spans="1:11" x14ac:dyDescent="0.25">
      <c r="A109" s="19">
        <v>2009</v>
      </c>
      <c r="B109" t="s">
        <v>22</v>
      </c>
      <c r="C109" t="s">
        <v>14</v>
      </c>
      <c r="D109">
        <v>3</v>
      </c>
      <c r="E109" s="26">
        <v>234.4567264559104</v>
      </c>
      <c r="F109" s="26">
        <v>56.105554798182403</v>
      </c>
      <c r="G109" s="26">
        <v>38756</v>
      </c>
      <c r="H109" s="30">
        <v>4846</v>
      </c>
      <c r="I109">
        <v>30</v>
      </c>
      <c r="J109">
        <v>0</v>
      </c>
      <c r="K109">
        <v>1</v>
      </c>
    </row>
    <row r="110" spans="1:11" x14ac:dyDescent="0.25">
      <c r="A110" s="19">
        <v>2010</v>
      </c>
      <c r="B110" t="s">
        <v>22</v>
      </c>
      <c r="C110" t="s">
        <v>14</v>
      </c>
      <c r="D110">
        <v>3</v>
      </c>
      <c r="E110" s="26">
        <v>234.43908640309252</v>
      </c>
      <c r="F110" s="26">
        <v>56.090494493818881</v>
      </c>
      <c r="G110" s="26">
        <v>38038</v>
      </c>
      <c r="H110" s="30">
        <v>5139</v>
      </c>
      <c r="I110">
        <v>31</v>
      </c>
      <c r="J110">
        <v>0</v>
      </c>
      <c r="K110">
        <v>1</v>
      </c>
    </row>
    <row r="111" spans="1:11" x14ac:dyDescent="0.25">
      <c r="A111" s="19">
        <v>2011</v>
      </c>
      <c r="B111" t="s">
        <v>22</v>
      </c>
      <c r="C111" t="s">
        <v>14</v>
      </c>
      <c r="D111">
        <v>3</v>
      </c>
      <c r="E111" s="26">
        <v>234.29596127091099</v>
      </c>
      <c r="F111" s="26">
        <v>56.056227875782653</v>
      </c>
      <c r="G111" s="26">
        <v>36869</v>
      </c>
      <c r="H111" s="30">
        <v>4980</v>
      </c>
      <c r="I111">
        <v>32</v>
      </c>
      <c r="J111">
        <v>0</v>
      </c>
      <c r="K111">
        <v>1</v>
      </c>
    </row>
    <row r="112" spans="1:11" x14ac:dyDescent="0.25">
      <c r="A112" s="19">
        <v>2012</v>
      </c>
      <c r="B112" t="s">
        <v>22</v>
      </c>
      <c r="C112" t="s">
        <v>14</v>
      </c>
      <c r="D112">
        <v>3</v>
      </c>
      <c r="E112" s="26">
        <v>234.26983062973318</v>
      </c>
      <c r="F112" s="26">
        <v>56.04988283077919</v>
      </c>
      <c r="G112" s="26">
        <v>37724</v>
      </c>
      <c r="H112" s="26">
        <v>4563</v>
      </c>
      <c r="I112">
        <v>33</v>
      </c>
      <c r="J112">
        <v>0</v>
      </c>
      <c r="K112">
        <v>1</v>
      </c>
    </row>
    <row r="113" spans="1:11" x14ac:dyDescent="0.25">
      <c r="A113" s="19">
        <v>2013</v>
      </c>
      <c r="B113" t="s">
        <v>22</v>
      </c>
      <c r="C113" t="s">
        <v>14</v>
      </c>
      <c r="D113">
        <v>3</v>
      </c>
      <c r="E113" s="26">
        <v>234.33957888124783</v>
      </c>
      <c r="F113" s="26">
        <v>56.069048252743031</v>
      </c>
      <c r="G113" s="26">
        <v>37852.800000000003</v>
      </c>
      <c r="H113" s="26">
        <v>4771.6000000000004</v>
      </c>
      <c r="I113">
        <v>34</v>
      </c>
      <c r="J113">
        <v>0</v>
      </c>
      <c r="K113">
        <v>1</v>
      </c>
    </row>
    <row r="114" spans="1:11" x14ac:dyDescent="0.25">
      <c r="A114" s="19">
        <v>2014</v>
      </c>
      <c r="B114" t="s">
        <v>22</v>
      </c>
      <c r="C114" t="s">
        <v>14</v>
      </c>
      <c r="D114">
        <v>3</v>
      </c>
      <c r="E114" s="26">
        <v>234.36023672817902</v>
      </c>
      <c r="F114" s="26">
        <v>56.074241650261229</v>
      </c>
      <c r="G114" s="26">
        <v>37847.96</v>
      </c>
      <c r="H114" s="26">
        <v>4859.92</v>
      </c>
      <c r="I114">
        <v>35</v>
      </c>
      <c r="J114">
        <v>0</v>
      </c>
      <c r="K114">
        <v>1</v>
      </c>
    </row>
    <row r="115" spans="1:11" x14ac:dyDescent="0.25">
      <c r="A115" s="19">
        <v>2015</v>
      </c>
      <c r="B115" t="s">
        <v>22</v>
      </c>
      <c r="C115" t="s">
        <v>14</v>
      </c>
      <c r="D115">
        <v>3</v>
      </c>
      <c r="E115" s="26">
        <v>234.34093878263269</v>
      </c>
      <c r="F115" s="26">
        <v>56.067979020677001</v>
      </c>
      <c r="G115" s="26">
        <v>37666.351999999999</v>
      </c>
      <c r="H115" s="26">
        <v>4862.7039999999997</v>
      </c>
      <c r="I115">
        <v>36</v>
      </c>
      <c r="J115">
        <v>0</v>
      </c>
      <c r="K115">
        <v>1</v>
      </c>
    </row>
    <row r="116" spans="1:11" x14ac:dyDescent="0.25">
      <c r="A116" s="19">
        <v>2016</v>
      </c>
      <c r="B116" t="s">
        <v>22</v>
      </c>
      <c r="C116" t="s">
        <v>14</v>
      </c>
      <c r="D116">
        <v>3</v>
      </c>
      <c r="E116" s="26">
        <v>234.32130925854077</v>
      </c>
      <c r="F116" s="26">
        <v>56.063475926048625</v>
      </c>
      <c r="G116" s="26">
        <v>37592.022400000002</v>
      </c>
      <c r="H116" s="26">
        <v>4807.4448000000002</v>
      </c>
      <c r="I116">
        <v>37</v>
      </c>
      <c r="J116">
        <v>0</v>
      </c>
      <c r="K116">
        <v>1</v>
      </c>
    </row>
    <row r="117" spans="1:11" x14ac:dyDescent="0.25">
      <c r="A117" s="19">
        <v>2017</v>
      </c>
      <c r="B117" t="s">
        <v>22</v>
      </c>
      <c r="C117" t="s">
        <v>14</v>
      </c>
      <c r="D117">
        <v>3</v>
      </c>
      <c r="E117" s="26">
        <v>234.32637885606673</v>
      </c>
      <c r="F117" s="26">
        <v>56.064925536101818</v>
      </c>
      <c r="G117" s="26">
        <v>37736.626880000011</v>
      </c>
      <c r="H117" s="26">
        <v>4772.9337600000008</v>
      </c>
      <c r="I117">
        <v>38</v>
      </c>
      <c r="J117">
        <v>0</v>
      </c>
      <c r="K117">
        <v>1</v>
      </c>
    </row>
    <row r="118" spans="1:11" x14ac:dyDescent="0.25">
      <c r="A118" s="19">
        <v>2018</v>
      </c>
      <c r="B118" t="s">
        <v>22</v>
      </c>
      <c r="C118" t="s">
        <v>14</v>
      </c>
      <c r="D118">
        <v>3</v>
      </c>
      <c r="E118" s="26">
        <v>234.33768850133342</v>
      </c>
      <c r="F118" s="26">
        <v>56.067934077166342</v>
      </c>
      <c r="G118" s="26">
        <v>37739.152256000008</v>
      </c>
      <c r="H118" s="26">
        <v>4814.9205119999997</v>
      </c>
      <c r="I118">
        <v>39</v>
      </c>
      <c r="J118">
        <v>0</v>
      </c>
      <c r="K118">
        <v>1</v>
      </c>
    </row>
    <row r="119" spans="1:11" x14ac:dyDescent="0.25">
      <c r="A119" s="19">
        <v>1980</v>
      </c>
      <c r="B119" t="s">
        <v>3</v>
      </c>
      <c r="C119" t="s">
        <v>3</v>
      </c>
      <c r="D119">
        <v>4</v>
      </c>
      <c r="E119" s="26">
        <v>4510</v>
      </c>
      <c r="F119" s="26">
        <v>761</v>
      </c>
      <c r="G119" s="26">
        <v>2814.0835759660054</v>
      </c>
      <c r="H119" s="26">
        <v>289.25781171567871</v>
      </c>
      <c r="I119">
        <v>1</v>
      </c>
      <c r="J119">
        <v>1</v>
      </c>
      <c r="K119">
        <v>0</v>
      </c>
    </row>
    <row r="120" spans="1:11" x14ac:dyDescent="0.25">
      <c r="A120" s="19">
        <v>1981</v>
      </c>
      <c r="B120" t="s">
        <v>3</v>
      </c>
      <c r="C120" t="s">
        <v>3</v>
      </c>
      <c r="D120">
        <v>4</v>
      </c>
      <c r="E120" s="26">
        <v>4599.7243164570955</v>
      </c>
      <c r="F120" s="26">
        <v>765</v>
      </c>
      <c r="G120" s="26">
        <v>2814.0200321854654</v>
      </c>
      <c r="H120" s="26">
        <v>289.2696584769472</v>
      </c>
      <c r="I120">
        <v>2</v>
      </c>
      <c r="J120">
        <v>1</v>
      </c>
      <c r="K120">
        <v>0</v>
      </c>
    </row>
    <row r="121" spans="1:11" x14ac:dyDescent="0.25">
      <c r="A121" s="19">
        <v>1982</v>
      </c>
      <c r="B121" t="s">
        <v>3</v>
      </c>
      <c r="C121" t="s">
        <v>3</v>
      </c>
      <c r="D121">
        <v>4</v>
      </c>
      <c r="E121" s="26">
        <v>4599.919767074588</v>
      </c>
      <c r="F121" s="26">
        <v>772</v>
      </c>
      <c r="G121" s="26">
        <v>2814.2206544216051</v>
      </c>
      <c r="H121" s="26">
        <v>289.28413639235731</v>
      </c>
      <c r="I121">
        <v>3</v>
      </c>
      <c r="J121">
        <v>1</v>
      </c>
      <c r="K121">
        <v>0</v>
      </c>
    </row>
    <row r="122" spans="1:11" x14ac:dyDescent="0.25">
      <c r="A122" s="19">
        <v>1983</v>
      </c>
      <c r="B122" t="s">
        <v>3</v>
      </c>
      <c r="C122" t="s">
        <v>3</v>
      </c>
      <c r="D122">
        <v>4</v>
      </c>
      <c r="E122" s="26">
        <v>4600.9174995846643</v>
      </c>
      <c r="F122" s="26">
        <v>781</v>
      </c>
      <c r="G122" s="26">
        <v>2814.9045643516574</v>
      </c>
      <c r="H122" s="26">
        <v>289.27737871160446</v>
      </c>
      <c r="I122">
        <v>4</v>
      </c>
      <c r="J122">
        <v>1</v>
      </c>
      <c r="K122">
        <v>0</v>
      </c>
    </row>
    <row r="123" spans="1:11" x14ac:dyDescent="0.25">
      <c r="A123" s="19">
        <v>1984</v>
      </c>
      <c r="B123" t="s">
        <v>3</v>
      </c>
      <c r="C123" t="s">
        <v>3</v>
      </c>
      <c r="D123">
        <v>4</v>
      </c>
      <c r="E123" s="26">
        <v>4600.0745099504202</v>
      </c>
      <c r="F123" s="26">
        <v>795</v>
      </c>
      <c r="G123" s="26">
        <v>2814.0308994599814</v>
      </c>
      <c r="H123" s="26">
        <v>289.22514091353707</v>
      </c>
      <c r="I123">
        <v>5</v>
      </c>
      <c r="J123">
        <v>1</v>
      </c>
      <c r="K123">
        <v>0</v>
      </c>
    </row>
    <row r="124" spans="1:11" x14ac:dyDescent="0.25">
      <c r="A124" s="19">
        <v>1985</v>
      </c>
      <c r="B124" t="s">
        <v>3</v>
      </c>
      <c r="C124" t="s">
        <v>3</v>
      </c>
      <c r="D124">
        <v>4</v>
      </c>
      <c r="E124" s="26">
        <v>4598.7978307613503</v>
      </c>
      <c r="F124" s="26">
        <v>791</v>
      </c>
      <c r="G124" s="26">
        <v>2813.2417294113175</v>
      </c>
      <c r="H124" s="26">
        <v>289.23274408394752</v>
      </c>
      <c r="I124">
        <v>6</v>
      </c>
      <c r="J124">
        <v>1</v>
      </c>
      <c r="K124">
        <v>0</v>
      </c>
    </row>
    <row r="125" spans="1:11" x14ac:dyDescent="0.25">
      <c r="A125" s="19">
        <v>1986</v>
      </c>
      <c r="B125" t="s">
        <v>3</v>
      </c>
      <c r="C125" t="s">
        <v>3</v>
      </c>
      <c r="D125">
        <v>4</v>
      </c>
      <c r="E125" s="26">
        <v>4598.9119749144575</v>
      </c>
      <c r="F125" s="26">
        <v>796</v>
      </c>
      <c r="G125" s="26">
        <v>2813.7023132827649</v>
      </c>
      <c r="H125" s="26">
        <v>289.32889228328958</v>
      </c>
      <c r="I125">
        <v>7</v>
      </c>
      <c r="J125">
        <v>1</v>
      </c>
      <c r="K125">
        <v>0</v>
      </c>
    </row>
    <row r="126" spans="1:11" x14ac:dyDescent="0.25">
      <c r="A126" s="19">
        <v>1987</v>
      </c>
      <c r="B126" t="s">
        <v>3</v>
      </c>
      <c r="C126" t="s">
        <v>3</v>
      </c>
      <c r="D126">
        <v>4</v>
      </c>
      <c r="E126" s="26">
        <v>4600.8970201620486</v>
      </c>
      <c r="F126" s="26">
        <v>790</v>
      </c>
      <c r="G126" s="26">
        <v>2815.223765602304</v>
      </c>
      <c r="H126" s="26">
        <v>289.35652596940798</v>
      </c>
      <c r="I126">
        <v>8</v>
      </c>
      <c r="J126">
        <v>1</v>
      </c>
      <c r="K126">
        <v>0</v>
      </c>
    </row>
    <row r="127" spans="1:11" x14ac:dyDescent="0.25">
      <c r="A127" s="19">
        <v>1988</v>
      </c>
      <c r="B127" t="s">
        <v>3</v>
      </c>
      <c r="C127" t="s">
        <v>3</v>
      </c>
      <c r="D127">
        <v>4</v>
      </c>
      <c r="E127" s="26">
        <v>4605.9061621350411</v>
      </c>
      <c r="F127" s="26">
        <v>805</v>
      </c>
      <c r="G127" s="26">
        <v>2818.32411400192</v>
      </c>
      <c r="H127" s="26">
        <v>289.24359030784001</v>
      </c>
      <c r="I127">
        <v>9</v>
      </c>
      <c r="J127">
        <v>1</v>
      </c>
      <c r="K127">
        <v>0</v>
      </c>
    </row>
    <row r="128" spans="1:11" x14ac:dyDescent="0.25">
      <c r="A128" s="19">
        <v>1989</v>
      </c>
      <c r="B128" t="s">
        <v>3</v>
      </c>
      <c r="C128" t="s">
        <v>3</v>
      </c>
      <c r="D128">
        <v>4</v>
      </c>
      <c r="E128" s="26">
        <v>4595.8595617792007</v>
      </c>
      <c r="F128" s="26">
        <v>791</v>
      </c>
      <c r="G128" s="26">
        <v>2809.6625750016001</v>
      </c>
      <c r="H128" s="26">
        <v>288.9639519232</v>
      </c>
      <c r="I128">
        <v>10</v>
      </c>
      <c r="J128">
        <v>1</v>
      </c>
      <c r="K128">
        <v>0</v>
      </c>
    </row>
    <row r="129" spans="1:11" x14ac:dyDescent="0.25">
      <c r="A129" s="19">
        <v>1990</v>
      </c>
      <c r="B129" t="s">
        <v>3</v>
      </c>
      <c r="C129" t="s">
        <v>3</v>
      </c>
      <c r="D129">
        <v>4</v>
      </c>
      <c r="E129" s="26">
        <v>4592.4144348160007</v>
      </c>
      <c r="F129" s="26">
        <v>795</v>
      </c>
      <c r="G129" s="26">
        <v>2809.2958791680003</v>
      </c>
      <c r="H129" s="26">
        <v>289.27075993599999</v>
      </c>
      <c r="I129">
        <v>11</v>
      </c>
      <c r="J129">
        <v>1</v>
      </c>
      <c r="K129">
        <v>0</v>
      </c>
    </row>
    <row r="130" spans="1:11" x14ac:dyDescent="0.25">
      <c r="A130" s="19">
        <v>1991</v>
      </c>
      <c r="B130" t="s">
        <v>3</v>
      </c>
      <c r="C130" t="s">
        <v>3</v>
      </c>
      <c r="D130">
        <v>4</v>
      </c>
      <c r="E130" s="26">
        <v>4599.4826956800007</v>
      </c>
      <c r="F130" s="26">
        <v>799</v>
      </c>
      <c r="G130" s="26">
        <v>2816.00523264</v>
      </c>
      <c r="H130" s="26">
        <v>289.80963327999996</v>
      </c>
      <c r="I130">
        <v>12</v>
      </c>
      <c r="J130">
        <v>1</v>
      </c>
      <c r="K130">
        <v>0</v>
      </c>
    </row>
    <row r="131" spans="1:11" x14ac:dyDescent="0.25">
      <c r="A131" s="19">
        <v>1992</v>
      </c>
      <c r="B131" t="s">
        <v>3</v>
      </c>
      <c r="C131" t="s">
        <v>3</v>
      </c>
      <c r="D131">
        <v>4</v>
      </c>
      <c r="E131" s="26">
        <v>4610.8222464</v>
      </c>
      <c r="F131" s="26">
        <v>796</v>
      </c>
      <c r="G131" s="26">
        <v>2822.8310272000003</v>
      </c>
      <c r="H131" s="26">
        <v>289.49469440000001</v>
      </c>
      <c r="I131">
        <v>13</v>
      </c>
      <c r="J131">
        <v>1</v>
      </c>
      <c r="K131">
        <v>0</v>
      </c>
    </row>
    <row r="132" spans="1:11" x14ac:dyDescent="0.25">
      <c r="A132" s="19">
        <v>1993</v>
      </c>
      <c r="B132" t="s">
        <v>3</v>
      </c>
      <c r="C132" t="s">
        <v>3</v>
      </c>
      <c r="D132">
        <v>4</v>
      </c>
      <c r="E132" s="26">
        <v>4630.9518720000005</v>
      </c>
      <c r="F132" s="26">
        <v>797.2</v>
      </c>
      <c r="G132" s="26">
        <v>2833.8258560000004</v>
      </c>
      <c r="H132" s="26">
        <v>288.67891200000003</v>
      </c>
      <c r="I132">
        <v>14</v>
      </c>
      <c r="J132">
        <v>1</v>
      </c>
      <c r="K132">
        <v>0</v>
      </c>
    </row>
    <row r="133" spans="1:11" x14ac:dyDescent="0.25">
      <c r="A133" s="19">
        <v>1994</v>
      </c>
      <c r="B133" t="s">
        <v>3</v>
      </c>
      <c r="C133" t="s">
        <v>3</v>
      </c>
      <c r="D133">
        <v>4</v>
      </c>
      <c r="E133" s="26">
        <v>4545.6265599999997</v>
      </c>
      <c r="F133" s="26">
        <v>795.64</v>
      </c>
      <c r="G133" s="26">
        <v>2766.3548799999999</v>
      </c>
      <c r="H133" s="26">
        <v>287.56576000000001</v>
      </c>
      <c r="I133">
        <v>15</v>
      </c>
      <c r="J133">
        <v>1</v>
      </c>
      <c r="K133">
        <v>0</v>
      </c>
    </row>
    <row r="134" spans="1:11" x14ac:dyDescent="0.25">
      <c r="A134" s="19">
        <v>1995</v>
      </c>
      <c r="B134" t="s">
        <v>3</v>
      </c>
      <c r="C134" t="s">
        <v>3</v>
      </c>
      <c r="D134">
        <v>4</v>
      </c>
      <c r="E134" s="26">
        <v>4575.1887999999999</v>
      </c>
      <c r="F134" s="26">
        <v>796.56799999999998</v>
      </c>
      <c r="G134" s="26">
        <v>2807.4624000000003</v>
      </c>
      <c r="H134" s="26">
        <v>290.8048</v>
      </c>
      <c r="I134">
        <v>16</v>
      </c>
      <c r="J134">
        <v>1</v>
      </c>
      <c r="K134">
        <v>0</v>
      </c>
    </row>
    <row r="135" spans="1:11" x14ac:dyDescent="0.25">
      <c r="A135" s="19">
        <v>1996</v>
      </c>
      <c r="B135" t="s">
        <v>3</v>
      </c>
      <c r="C135" t="s">
        <v>3</v>
      </c>
      <c r="D135">
        <v>4</v>
      </c>
      <c r="E135" s="26">
        <v>4634.8239999999996</v>
      </c>
      <c r="F135" s="26">
        <v>796.88159999999993</v>
      </c>
      <c r="G135" s="26">
        <v>2849.5520000000001</v>
      </c>
      <c r="H135" s="26">
        <v>292.50400000000002</v>
      </c>
      <c r="I135">
        <v>17</v>
      </c>
      <c r="J135">
        <v>1</v>
      </c>
      <c r="K135">
        <v>0</v>
      </c>
    </row>
    <row r="136" spans="1:11" x14ac:dyDescent="0.25">
      <c r="A136" s="19">
        <v>1997</v>
      </c>
      <c r="B136" t="s">
        <v>3</v>
      </c>
      <c r="C136" t="s">
        <v>3</v>
      </c>
      <c r="D136">
        <v>4</v>
      </c>
      <c r="E136" s="26">
        <v>4667.5199999999995</v>
      </c>
      <c r="F136" s="26">
        <v>796.45792000000006</v>
      </c>
      <c r="G136" s="26">
        <v>2856.96</v>
      </c>
      <c r="H136" s="26">
        <v>287.91999999999996</v>
      </c>
      <c r="I136">
        <v>18</v>
      </c>
      <c r="J136">
        <v>1</v>
      </c>
      <c r="K136">
        <v>0</v>
      </c>
    </row>
    <row r="137" spans="1:11" x14ac:dyDescent="0.25">
      <c r="A137" s="19">
        <v>1998</v>
      </c>
      <c r="B137" t="s">
        <v>3</v>
      </c>
      <c r="C137" t="s">
        <v>3</v>
      </c>
      <c r="D137">
        <v>4</v>
      </c>
      <c r="E137" s="26">
        <v>4731.6000000000004</v>
      </c>
      <c r="F137" s="26">
        <v>796.54950399999996</v>
      </c>
      <c r="G137" s="26">
        <v>2888.8</v>
      </c>
      <c r="H137" s="26">
        <v>284.60000000000002</v>
      </c>
      <c r="I137">
        <v>19</v>
      </c>
      <c r="J137">
        <v>1</v>
      </c>
      <c r="K137">
        <v>0</v>
      </c>
    </row>
    <row r="138" spans="1:11" x14ac:dyDescent="0.25">
      <c r="A138" s="19">
        <v>1999</v>
      </c>
      <c r="B138" t="s">
        <v>3</v>
      </c>
      <c r="C138" t="s">
        <v>3</v>
      </c>
      <c r="D138">
        <v>4</v>
      </c>
      <c r="E138" s="28">
        <v>4119</v>
      </c>
      <c r="F138" s="28">
        <v>758</v>
      </c>
      <c r="G138" s="28">
        <v>2429</v>
      </c>
      <c r="H138" s="28">
        <v>282</v>
      </c>
      <c r="I138">
        <v>20</v>
      </c>
      <c r="J138">
        <v>1</v>
      </c>
      <c r="K138">
        <v>1</v>
      </c>
    </row>
    <row r="139" spans="1:11" x14ac:dyDescent="0.25">
      <c r="A139" s="19">
        <v>2000</v>
      </c>
      <c r="B139" t="s">
        <v>3</v>
      </c>
      <c r="C139" t="s">
        <v>3</v>
      </c>
      <c r="D139">
        <v>4</v>
      </c>
      <c r="E139" s="28">
        <v>4723</v>
      </c>
      <c r="F139" s="28">
        <v>767</v>
      </c>
      <c r="G139" s="28">
        <v>3013</v>
      </c>
      <c r="H139" s="28">
        <v>307</v>
      </c>
      <c r="I139">
        <v>21</v>
      </c>
      <c r="J139">
        <v>1</v>
      </c>
      <c r="K139">
        <v>1</v>
      </c>
    </row>
    <row r="140" spans="1:11" x14ac:dyDescent="0.25">
      <c r="A140" s="19">
        <v>2001</v>
      </c>
      <c r="B140" t="s">
        <v>3</v>
      </c>
      <c r="C140" t="s">
        <v>3</v>
      </c>
      <c r="D140">
        <v>4</v>
      </c>
      <c r="E140" s="28">
        <v>4933</v>
      </c>
      <c r="F140" s="28">
        <v>750</v>
      </c>
      <c r="G140" s="28">
        <v>3060</v>
      </c>
      <c r="H140" s="28">
        <v>301</v>
      </c>
      <c r="I140">
        <v>22</v>
      </c>
      <c r="J140">
        <v>1</v>
      </c>
      <c r="K140">
        <v>1</v>
      </c>
    </row>
    <row r="141" spans="1:11" x14ac:dyDescent="0.25">
      <c r="A141" s="19">
        <v>2002</v>
      </c>
      <c r="B141" t="s">
        <v>3</v>
      </c>
      <c r="C141" t="s">
        <v>3</v>
      </c>
      <c r="D141">
        <v>4</v>
      </c>
      <c r="E141" s="28">
        <v>4831</v>
      </c>
      <c r="F141" s="28">
        <v>754</v>
      </c>
      <c r="G141" s="28">
        <v>2894</v>
      </c>
      <c r="H141" s="28">
        <v>265</v>
      </c>
      <c r="I141">
        <v>23</v>
      </c>
      <c r="J141">
        <v>1</v>
      </c>
      <c r="K141">
        <v>1</v>
      </c>
    </row>
    <row r="142" spans="1:11" x14ac:dyDescent="0.25">
      <c r="A142" s="19">
        <v>2003</v>
      </c>
      <c r="B142" t="s">
        <v>3</v>
      </c>
      <c r="C142" t="s">
        <v>3</v>
      </c>
      <c r="D142">
        <v>4</v>
      </c>
      <c r="E142" s="28">
        <v>5052</v>
      </c>
      <c r="F142" s="28">
        <v>768</v>
      </c>
      <c r="G142" s="28">
        <v>3048</v>
      </c>
      <c r="H142" s="28">
        <v>268</v>
      </c>
      <c r="I142">
        <v>24</v>
      </c>
      <c r="J142">
        <v>1</v>
      </c>
      <c r="K142">
        <v>1</v>
      </c>
    </row>
    <row r="143" spans="1:11" x14ac:dyDescent="0.25">
      <c r="A143" s="19">
        <v>2004</v>
      </c>
      <c r="B143" t="s">
        <v>3</v>
      </c>
      <c r="C143" t="s">
        <v>3</v>
      </c>
      <c r="D143">
        <v>4</v>
      </c>
      <c r="E143" s="28">
        <v>6029</v>
      </c>
      <c r="F143" s="28">
        <v>778</v>
      </c>
      <c r="G143" s="28">
        <v>4098</v>
      </c>
      <c r="H143" s="28">
        <v>315</v>
      </c>
      <c r="I143">
        <v>25</v>
      </c>
      <c r="J143">
        <v>1</v>
      </c>
      <c r="K143">
        <v>1</v>
      </c>
    </row>
    <row r="144" spans="1:11" x14ac:dyDescent="0.25">
      <c r="A144" s="19">
        <v>2005</v>
      </c>
      <c r="B144" t="s">
        <v>3</v>
      </c>
      <c r="C144" t="s">
        <v>3</v>
      </c>
      <c r="D144">
        <v>4</v>
      </c>
      <c r="E144" s="28">
        <v>6311</v>
      </c>
      <c r="F144" s="28">
        <v>916</v>
      </c>
      <c r="G144" s="28">
        <v>5023</v>
      </c>
      <c r="H144" s="20">
        <v>413</v>
      </c>
      <c r="I144">
        <v>26</v>
      </c>
      <c r="J144">
        <v>1</v>
      </c>
      <c r="K144">
        <v>1</v>
      </c>
    </row>
    <row r="145" spans="1:11" x14ac:dyDescent="0.25">
      <c r="A145" s="19">
        <v>2006</v>
      </c>
      <c r="B145" t="s">
        <v>3</v>
      </c>
      <c r="C145" t="s">
        <v>3</v>
      </c>
      <c r="D145">
        <v>4</v>
      </c>
      <c r="E145" s="28">
        <v>6424</v>
      </c>
      <c r="F145" s="28">
        <v>895</v>
      </c>
      <c r="G145" s="28">
        <v>5151</v>
      </c>
      <c r="H145" s="20">
        <v>350</v>
      </c>
      <c r="I145">
        <v>27</v>
      </c>
      <c r="J145">
        <v>1</v>
      </c>
      <c r="K145">
        <v>1</v>
      </c>
    </row>
    <row r="146" spans="1:11" x14ac:dyDescent="0.25">
      <c r="A146" s="19">
        <v>2007</v>
      </c>
      <c r="B146" t="s">
        <v>3</v>
      </c>
      <c r="C146" t="s">
        <v>3</v>
      </c>
      <c r="D146">
        <v>4</v>
      </c>
      <c r="E146" s="28">
        <v>6952</v>
      </c>
      <c r="F146" s="28">
        <v>973</v>
      </c>
      <c r="G146" s="28">
        <v>5751</v>
      </c>
      <c r="H146" s="20">
        <v>384</v>
      </c>
      <c r="I146">
        <v>28</v>
      </c>
      <c r="J146">
        <v>1</v>
      </c>
      <c r="K146">
        <v>1</v>
      </c>
    </row>
    <row r="147" spans="1:11" x14ac:dyDescent="0.25">
      <c r="A147" s="19">
        <v>2008</v>
      </c>
      <c r="B147" t="s">
        <v>3</v>
      </c>
      <c r="C147" t="s">
        <v>3</v>
      </c>
      <c r="D147">
        <v>4</v>
      </c>
      <c r="E147" s="28">
        <v>6996</v>
      </c>
      <c r="F147" s="28">
        <v>1043</v>
      </c>
      <c r="G147" s="28">
        <v>5595</v>
      </c>
      <c r="H147" s="20">
        <v>384</v>
      </c>
      <c r="I147">
        <v>29</v>
      </c>
      <c r="J147">
        <v>1</v>
      </c>
      <c r="K147">
        <v>1</v>
      </c>
    </row>
    <row r="148" spans="1:11" x14ac:dyDescent="0.25">
      <c r="A148" s="19">
        <v>2009</v>
      </c>
      <c r="B148" t="s">
        <v>3</v>
      </c>
      <c r="C148" t="s">
        <v>3</v>
      </c>
      <c r="D148">
        <v>4</v>
      </c>
      <c r="E148" s="28">
        <v>7304</v>
      </c>
      <c r="F148" s="28">
        <v>1033</v>
      </c>
      <c r="G148" s="28">
        <v>6012</v>
      </c>
      <c r="H148" s="20">
        <v>433</v>
      </c>
      <c r="I148">
        <v>30</v>
      </c>
      <c r="J148">
        <v>1</v>
      </c>
      <c r="K148">
        <v>1</v>
      </c>
    </row>
    <row r="149" spans="1:11" x14ac:dyDescent="0.25">
      <c r="A149" s="19">
        <v>2010</v>
      </c>
      <c r="B149" t="s">
        <v>3</v>
      </c>
      <c r="C149" t="s">
        <v>3</v>
      </c>
      <c r="D149">
        <v>4</v>
      </c>
      <c r="E149" s="28">
        <v>7361</v>
      </c>
      <c r="F149" s="28">
        <v>1019</v>
      </c>
      <c r="G149" s="28">
        <v>6107</v>
      </c>
      <c r="H149" s="20">
        <v>432</v>
      </c>
      <c r="I149">
        <v>31</v>
      </c>
      <c r="J149">
        <v>1</v>
      </c>
      <c r="K149">
        <v>1</v>
      </c>
    </row>
    <row r="150" spans="1:11" x14ac:dyDescent="0.25">
      <c r="A150" s="19">
        <v>2011</v>
      </c>
      <c r="B150" t="s">
        <v>3</v>
      </c>
      <c r="C150" t="s">
        <v>3</v>
      </c>
      <c r="D150">
        <v>4</v>
      </c>
      <c r="E150" s="28">
        <v>7218</v>
      </c>
      <c r="F150" s="28">
        <v>1133</v>
      </c>
      <c r="G150" s="28">
        <v>6276</v>
      </c>
      <c r="H150" s="20">
        <v>445</v>
      </c>
      <c r="I150">
        <v>32</v>
      </c>
      <c r="J150">
        <v>1</v>
      </c>
      <c r="K150">
        <v>1</v>
      </c>
    </row>
    <row r="151" spans="1:11" x14ac:dyDescent="0.25">
      <c r="A151" s="19">
        <v>2012</v>
      </c>
      <c r="B151" t="s">
        <v>3</v>
      </c>
      <c r="C151" t="s">
        <v>3</v>
      </c>
      <c r="D151">
        <v>4</v>
      </c>
      <c r="E151" s="28">
        <v>7481</v>
      </c>
      <c r="F151" s="28">
        <v>1135</v>
      </c>
      <c r="G151" s="28">
        <v>6346</v>
      </c>
      <c r="H151" s="20">
        <v>486</v>
      </c>
      <c r="I151">
        <v>33</v>
      </c>
      <c r="J151">
        <v>1</v>
      </c>
      <c r="K151">
        <v>1</v>
      </c>
    </row>
    <row r="152" spans="1:11" x14ac:dyDescent="0.25">
      <c r="A152" s="19">
        <v>2013</v>
      </c>
      <c r="B152" t="s">
        <v>3</v>
      </c>
      <c r="C152" t="s">
        <v>3</v>
      </c>
      <c r="D152">
        <v>4</v>
      </c>
      <c r="E152" s="28">
        <v>7710</v>
      </c>
      <c r="F152" s="28">
        <v>1223</v>
      </c>
      <c r="G152" s="28">
        <v>6694</v>
      </c>
      <c r="H152" s="20">
        <v>488</v>
      </c>
      <c r="I152">
        <v>34</v>
      </c>
      <c r="J152">
        <v>1</v>
      </c>
      <c r="K152">
        <v>1</v>
      </c>
    </row>
    <row r="153" spans="1:11" x14ac:dyDescent="0.25">
      <c r="A153" s="19">
        <v>2014</v>
      </c>
      <c r="B153" t="s">
        <v>3</v>
      </c>
      <c r="C153" t="s">
        <v>3</v>
      </c>
      <c r="D153">
        <v>4</v>
      </c>
      <c r="E153" s="28">
        <v>8344</v>
      </c>
      <c r="F153" s="28">
        <v>1128</v>
      </c>
      <c r="G153" s="28">
        <v>7392</v>
      </c>
      <c r="H153" s="20">
        <v>542</v>
      </c>
      <c r="I153">
        <v>35</v>
      </c>
      <c r="J153">
        <v>1</v>
      </c>
      <c r="K153">
        <v>1</v>
      </c>
    </row>
    <row r="154" spans="1:11" x14ac:dyDescent="0.25">
      <c r="A154" s="19">
        <v>2015</v>
      </c>
      <c r="B154" t="s">
        <v>3</v>
      </c>
      <c r="C154" t="s">
        <v>3</v>
      </c>
      <c r="D154">
        <v>4</v>
      </c>
      <c r="E154" s="28">
        <v>8373</v>
      </c>
      <c r="F154" s="28">
        <v>1168</v>
      </c>
      <c r="G154" s="28">
        <v>7260</v>
      </c>
      <c r="H154" s="20">
        <v>615</v>
      </c>
      <c r="I154">
        <v>36</v>
      </c>
      <c r="J154">
        <v>1</v>
      </c>
      <c r="K154">
        <v>1</v>
      </c>
    </row>
    <row r="155" spans="1:11" x14ac:dyDescent="0.25">
      <c r="A155" s="19">
        <v>2016</v>
      </c>
      <c r="B155" t="s">
        <v>3</v>
      </c>
      <c r="C155" t="s">
        <v>3</v>
      </c>
      <c r="D155">
        <v>4</v>
      </c>
      <c r="E155" s="28">
        <v>8785</v>
      </c>
      <c r="F155" s="28">
        <v>1097</v>
      </c>
      <c r="G155" s="28">
        <v>7765</v>
      </c>
      <c r="H155" s="20">
        <v>651</v>
      </c>
      <c r="I155">
        <v>37</v>
      </c>
      <c r="J155">
        <v>1</v>
      </c>
      <c r="K155">
        <v>1</v>
      </c>
    </row>
    <row r="156" spans="1:11" x14ac:dyDescent="0.25">
      <c r="A156" s="19">
        <v>2017</v>
      </c>
      <c r="B156" t="s">
        <v>3</v>
      </c>
      <c r="C156" t="s">
        <v>3</v>
      </c>
      <c r="D156">
        <v>4</v>
      </c>
      <c r="E156" s="28">
        <v>9150</v>
      </c>
      <c r="F156" s="28">
        <v>1108</v>
      </c>
      <c r="G156" s="28">
        <v>8298</v>
      </c>
      <c r="H156" s="20">
        <v>622</v>
      </c>
      <c r="I156">
        <v>38</v>
      </c>
      <c r="J156">
        <v>1</v>
      </c>
      <c r="K156">
        <v>1</v>
      </c>
    </row>
    <row r="157" spans="1:11" x14ac:dyDescent="0.25">
      <c r="A157" s="19">
        <v>2018</v>
      </c>
      <c r="B157" t="s">
        <v>3</v>
      </c>
      <c r="C157" t="s">
        <v>3</v>
      </c>
      <c r="D157">
        <v>4</v>
      </c>
      <c r="E157" s="28">
        <v>9186</v>
      </c>
      <c r="F157" s="28">
        <v>1126</v>
      </c>
      <c r="G157" s="28">
        <v>8392</v>
      </c>
      <c r="H157" s="20">
        <v>635</v>
      </c>
      <c r="I157">
        <v>39</v>
      </c>
      <c r="J157">
        <v>1</v>
      </c>
      <c r="K157">
        <v>1</v>
      </c>
    </row>
    <row r="158" spans="1:11" x14ac:dyDescent="0.25">
      <c r="A158" s="19">
        <v>1980</v>
      </c>
      <c r="B158" t="s">
        <v>26</v>
      </c>
      <c r="C158" t="s">
        <v>26</v>
      </c>
      <c r="D158">
        <v>5</v>
      </c>
      <c r="E158" s="26">
        <v>3878.450633695189</v>
      </c>
      <c r="F158" s="26">
        <v>1062.9167356928381</v>
      </c>
      <c r="G158" s="26">
        <v>6950.0280778728875</v>
      </c>
      <c r="H158" s="26">
        <v>450</v>
      </c>
      <c r="I158">
        <v>1</v>
      </c>
      <c r="J158">
        <v>0</v>
      </c>
      <c r="K158">
        <v>0</v>
      </c>
    </row>
    <row r="159" spans="1:11" x14ac:dyDescent="0.25">
      <c r="A159" s="19">
        <v>1981</v>
      </c>
      <c r="B159" t="s">
        <v>26</v>
      </c>
      <c r="C159" t="s">
        <v>26</v>
      </c>
      <c r="D159">
        <v>5</v>
      </c>
      <c r="E159" s="26">
        <v>3878.4316614764875</v>
      </c>
      <c r="F159" s="26">
        <v>1062.9296729880211</v>
      </c>
      <c r="G159" s="26">
        <v>6949.9307414317591</v>
      </c>
      <c r="H159" s="26">
        <v>553.54081581074331</v>
      </c>
      <c r="I159">
        <v>2</v>
      </c>
      <c r="J159">
        <v>0</v>
      </c>
      <c r="K159">
        <v>0</v>
      </c>
    </row>
    <row r="160" spans="1:11" x14ac:dyDescent="0.25">
      <c r="A160" s="19">
        <v>1982</v>
      </c>
      <c r="B160" t="s">
        <v>26</v>
      </c>
      <c r="C160" t="s">
        <v>26</v>
      </c>
      <c r="D160">
        <v>5</v>
      </c>
      <c r="E160" s="26">
        <v>3879.0764975058191</v>
      </c>
      <c r="F160" s="26">
        <v>1063.2438747488973</v>
      </c>
      <c r="G160" s="26">
        <v>6952.3546918634265</v>
      </c>
      <c r="H160" s="26">
        <v>480</v>
      </c>
      <c r="I160">
        <v>3</v>
      </c>
      <c r="J160">
        <v>0</v>
      </c>
      <c r="K160">
        <v>0</v>
      </c>
    </row>
    <row r="161" spans="1:11" x14ac:dyDescent="0.25">
      <c r="A161" s="19">
        <v>1983</v>
      </c>
      <c r="B161" t="s">
        <v>26</v>
      </c>
      <c r="C161" t="s">
        <v>26</v>
      </c>
      <c r="D161">
        <v>5</v>
      </c>
      <c r="E161" s="26">
        <v>3879.3490287065824</v>
      </c>
      <c r="F161" s="26">
        <v>1063.0969050064812</v>
      </c>
      <c r="G161" s="26">
        <v>6951.9361560003217</v>
      </c>
      <c r="H161" s="26">
        <v>572.10518827705948</v>
      </c>
      <c r="I161">
        <v>4</v>
      </c>
      <c r="J161">
        <v>0</v>
      </c>
      <c r="K161">
        <v>0</v>
      </c>
    </row>
    <row r="162" spans="1:11" x14ac:dyDescent="0.25">
      <c r="A162" s="19">
        <v>1984</v>
      </c>
      <c r="B162" t="s">
        <v>26</v>
      </c>
      <c r="C162" t="s">
        <v>26</v>
      </c>
      <c r="D162">
        <v>5</v>
      </c>
      <c r="E162" s="26">
        <v>3878.0926356874857</v>
      </c>
      <c r="F162" s="26">
        <v>1062.7721953240678</v>
      </c>
      <c r="G162" s="26">
        <v>6949.2002573176014</v>
      </c>
      <c r="H162" s="26">
        <v>571.95018686021626</v>
      </c>
      <c r="I162">
        <v>5</v>
      </c>
      <c r="J162">
        <v>0</v>
      </c>
      <c r="K162">
        <v>0</v>
      </c>
    </row>
    <row r="163" spans="1:11" x14ac:dyDescent="0.25">
      <c r="A163" s="19">
        <v>1985</v>
      </c>
      <c r="B163" t="s">
        <v>26</v>
      </c>
      <c r="C163" t="s">
        <v>26</v>
      </c>
      <c r="D163">
        <v>5</v>
      </c>
      <c r="E163" s="26">
        <v>3877.3033450995717</v>
      </c>
      <c r="F163" s="26">
        <v>1062.541030396723</v>
      </c>
      <c r="G163" s="26">
        <v>6946.718542751335</v>
      </c>
      <c r="H163" s="26">
        <v>571.79570846351339</v>
      </c>
      <c r="I163">
        <v>6</v>
      </c>
      <c r="J163">
        <v>0</v>
      </c>
      <c r="K163">
        <v>0</v>
      </c>
    </row>
    <row r="164" spans="1:11" x14ac:dyDescent="0.25">
      <c r="A164" s="19">
        <v>1986</v>
      </c>
      <c r="B164" t="s">
        <v>26</v>
      </c>
      <c r="C164" t="s">
        <v>26</v>
      </c>
      <c r="D164">
        <v>5</v>
      </c>
      <c r="E164" s="26">
        <v>3878.3368003829769</v>
      </c>
      <c r="F164" s="26">
        <v>1062.9943594639358</v>
      </c>
      <c r="G164" s="26">
        <v>6949.4440592261117</v>
      </c>
      <c r="H164" s="26">
        <v>571.85299545292787</v>
      </c>
      <c r="I164">
        <v>7</v>
      </c>
      <c r="J164">
        <v>0</v>
      </c>
      <c r="K164">
        <v>0</v>
      </c>
    </row>
    <row r="165" spans="1:11" x14ac:dyDescent="0.25">
      <c r="A165" s="19">
        <v>1987</v>
      </c>
      <c r="B165" t="s">
        <v>26</v>
      </c>
      <c r="C165" t="s">
        <v>26</v>
      </c>
      <c r="D165">
        <v>5</v>
      </c>
      <c r="E165" s="26">
        <v>3882.3006776524803</v>
      </c>
      <c r="F165" s="26">
        <v>1064.8148835532797</v>
      </c>
      <c r="G165" s="26">
        <v>6964.4744440217601</v>
      </c>
      <c r="H165" s="26">
        <v>572.58019487743991</v>
      </c>
      <c r="I165">
        <v>8</v>
      </c>
      <c r="J165">
        <v>0</v>
      </c>
      <c r="K165">
        <v>0</v>
      </c>
    </row>
    <row r="166" spans="1:11" x14ac:dyDescent="0.25">
      <c r="A166" s="19">
        <v>1988</v>
      </c>
      <c r="B166" t="s">
        <v>26</v>
      </c>
      <c r="C166" t="s">
        <v>26</v>
      </c>
      <c r="D166">
        <v>5</v>
      </c>
      <c r="E166" s="26">
        <v>3880.7116847104007</v>
      </c>
      <c r="F166" s="26">
        <v>1062.3620562944</v>
      </c>
      <c r="G166" s="26">
        <v>6949.8434766848004</v>
      </c>
      <c r="H166" s="26">
        <v>572.34685573119998</v>
      </c>
      <c r="I166">
        <v>9</v>
      </c>
      <c r="J166">
        <v>0</v>
      </c>
      <c r="K166">
        <v>0</v>
      </c>
    </row>
    <row r="167" spans="1:11" x14ac:dyDescent="0.25">
      <c r="A167" s="19">
        <v>1989</v>
      </c>
      <c r="B167" t="s">
        <v>26</v>
      </c>
      <c r="C167" t="s">
        <v>26</v>
      </c>
      <c r="D167">
        <v>5</v>
      </c>
      <c r="E167" s="26">
        <v>3871.8106705920009</v>
      </c>
      <c r="F167" s="26">
        <v>1061.1486469119998</v>
      </c>
      <c r="G167" s="26">
        <v>6935.520763904</v>
      </c>
      <c r="H167" s="26">
        <v>571.17517977599994</v>
      </c>
      <c r="I167">
        <v>10</v>
      </c>
      <c r="J167">
        <v>0</v>
      </c>
      <c r="K167">
        <v>0</v>
      </c>
    </row>
    <row r="168" spans="1:11" x14ac:dyDescent="0.25">
      <c r="A168" s="19">
        <v>1990</v>
      </c>
      <c r="B168" t="s">
        <v>26</v>
      </c>
      <c r="C168" t="s">
        <v>26</v>
      </c>
      <c r="D168">
        <v>5</v>
      </c>
      <c r="E168" s="26">
        <v>3873.3568921600004</v>
      </c>
      <c r="F168" s="26">
        <v>1061.38520576</v>
      </c>
      <c r="G168" s="26">
        <v>6934.3099699200002</v>
      </c>
      <c r="H168" s="26">
        <v>571.02331647999995</v>
      </c>
      <c r="I168">
        <v>11</v>
      </c>
      <c r="J168">
        <v>0</v>
      </c>
      <c r="K168">
        <v>0</v>
      </c>
    </row>
    <row r="169" spans="1:11" x14ac:dyDescent="0.25">
      <c r="A169" s="19">
        <v>1991</v>
      </c>
      <c r="B169" t="s">
        <v>26</v>
      </c>
      <c r="C169" t="s">
        <v>26</v>
      </c>
      <c r="D169">
        <v>5</v>
      </c>
      <c r="E169" s="26">
        <v>3883.5040768000008</v>
      </c>
      <c r="F169" s="26">
        <v>1065.2610047999999</v>
      </c>
      <c r="G169" s="26">
        <v>6963.0716415999996</v>
      </c>
      <c r="H169" s="26">
        <v>572.13943039999992</v>
      </c>
      <c r="I169">
        <v>12</v>
      </c>
      <c r="J169">
        <v>0</v>
      </c>
      <c r="K169">
        <v>0</v>
      </c>
    </row>
    <row r="170" spans="1:11" x14ac:dyDescent="0.25">
      <c r="A170" s="19">
        <v>1992</v>
      </c>
      <c r="B170" t="s">
        <v>26</v>
      </c>
      <c r="C170" t="s">
        <v>26</v>
      </c>
      <c r="D170">
        <v>5</v>
      </c>
      <c r="E170" s="26">
        <v>3902.1200640000002</v>
      </c>
      <c r="F170" s="26">
        <v>1073.917504</v>
      </c>
      <c r="G170" s="26">
        <v>7039.6263680000002</v>
      </c>
      <c r="H170" s="26">
        <v>576.21619199999998</v>
      </c>
      <c r="I170">
        <v>13</v>
      </c>
      <c r="J170">
        <v>0</v>
      </c>
      <c r="K170">
        <v>0</v>
      </c>
    </row>
    <row r="171" spans="1:11" x14ac:dyDescent="0.25">
      <c r="A171" s="19">
        <v>1993</v>
      </c>
      <c r="B171" t="s">
        <v>26</v>
      </c>
      <c r="C171" t="s">
        <v>26</v>
      </c>
      <c r="D171">
        <v>5</v>
      </c>
      <c r="E171" s="26">
        <v>3872.7667200000005</v>
      </c>
      <c r="F171" s="26">
        <v>1050.0979199999999</v>
      </c>
      <c r="G171" s="26">
        <v>6876.6886400000003</v>
      </c>
      <c r="H171" s="26">
        <v>571.18016</v>
      </c>
      <c r="I171">
        <v>14</v>
      </c>
      <c r="J171">
        <v>0</v>
      </c>
      <c r="K171">
        <v>0</v>
      </c>
    </row>
    <row r="172" spans="1:11" x14ac:dyDescent="0.25">
      <c r="A172" s="19">
        <v>1994</v>
      </c>
      <c r="B172" t="s">
        <v>26</v>
      </c>
      <c r="C172" t="s">
        <v>26</v>
      </c>
      <c r="D172">
        <v>5</v>
      </c>
      <c r="E172" s="26">
        <v>3827.3056000000006</v>
      </c>
      <c r="F172" s="26">
        <v>1055.0816</v>
      </c>
      <c r="G172" s="26">
        <v>6863.9071999999996</v>
      </c>
      <c r="H172" s="26">
        <v>565.31679999999994</v>
      </c>
      <c r="I172">
        <v>15</v>
      </c>
      <c r="J172">
        <v>0</v>
      </c>
      <c r="K172">
        <v>0</v>
      </c>
    </row>
    <row r="173" spans="1:11" x14ac:dyDescent="0.25">
      <c r="A173" s="19">
        <v>1995</v>
      </c>
      <c r="B173" t="s">
        <v>26</v>
      </c>
      <c r="C173" t="s">
        <v>26</v>
      </c>
      <c r="D173">
        <v>5</v>
      </c>
      <c r="E173" s="26">
        <v>3881.0880000000006</v>
      </c>
      <c r="F173" s="26">
        <v>1062.568</v>
      </c>
      <c r="G173" s="26">
        <v>6928.2559999999994</v>
      </c>
      <c r="H173" s="26">
        <v>570.26400000000001</v>
      </c>
      <c r="I173">
        <v>16</v>
      </c>
      <c r="J173">
        <v>0</v>
      </c>
      <c r="K173">
        <v>0</v>
      </c>
    </row>
    <row r="174" spans="1:11" x14ac:dyDescent="0.25">
      <c r="A174" s="19">
        <v>1996</v>
      </c>
      <c r="B174" t="s">
        <v>26</v>
      </c>
      <c r="C174" t="s">
        <v>26</v>
      </c>
      <c r="D174">
        <v>5</v>
      </c>
      <c r="E174" s="26">
        <v>3934.2400000000002</v>
      </c>
      <c r="F174" s="26">
        <v>1084.6399999999999</v>
      </c>
      <c r="G174" s="26">
        <v>7106.88</v>
      </c>
      <c r="H174" s="26">
        <v>577.72</v>
      </c>
      <c r="I174">
        <v>17</v>
      </c>
      <c r="J174">
        <v>0</v>
      </c>
      <c r="K174">
        <v>0</v>
      </c>
    </row>
    <row r="175" spans="1:11" x14ac:dyDescent="0.25">
      <c r="A175" s="19">
        <v>1997</v>
      </c>
      <c r="B175" t="s">
        <v>26</v>
      </c>
      <c r="C175" t="s">
        <v>26</v>
      </c>
      <c r="D175">
        <v>5</v>
      </c>
      <c r="E175" s="26">
        <v>3995.2</v>
      </c>
      <c r="F175" s="26">
        <v>1117.2</v>
      </c>
      <c r="G175" s="26">
        <v>7422.4</v>
      </c>
      <c r="H175" s="26">
        <v>596.6</v>
      </c>
      <c r="I175">
        <v>18</v>
      </c>
      <c r="J175">
        <v>0</v>
      </c>
      <c r="K175">
        <v>0</v>
      </c>
    </row>
    <row r="176" spans="1:11" x14ac:dyDescent="0.25">
      <c r="A176" s="19">
        <v>1998</v>
      </c>
      <c r="B176" t="s">
        <v>26</v>
      </c>
      <c r="C176" t="s">
        <v>26</v>
      </c>
      <c r="D176">
        <v>5</v>
      </c>
      <c r="E176" s="30">
        <v>3726</v>
      </c>
      <c r="F176" s="30">
        <v>931</v>
      </c>
      <c r="G176" s="30">
        <v>6062</v>
      </c>
      <c r="H176" s="30">
        <v>546</v>
      </c>
      <c r="I176">
        <v>19</v>
      </c>
      <c r="J176">
        <v>0</v>
      </c>
      <c r="K176">
        <v>0</v>
      </c>
    </row>
    <row r="177" spans="1:11" x14ac:dyDescent="0.25">
      <c r="A177" s="19">
        <v>1999</v>
      </c>
      <c r="B177" t="s">
        <v>26</v>
      </c>
      <c r="C177" t="s">
        <v>26</v>
      </c>
      <c r="D177">
        <v>5</v>
      </c>
      <c r="E177" s="30">
        <v>3600</v>
      </c>
      <c r="F177" s="30">
        <v>1080</v>
      </c>
      <c r="G177" s="30">
        <v>6800</v>
      </c>
      <c r="H177" s="30">
        <v>536</v>
      </c>
      <c r="I177">
        <v>20</v>
      </c>
      <c r="J177">
        <v>0</v>
      </c>
      <c r="K177">
        <v>0</v>
      </c>
    </row>
    <row r="178" spans="1:11" x14ac:dyDescent="0.25">
      <c r="A178" s="19">
        <v>2000</v>
      </c>
      <c r="B178" t="s">
        <v>26</v>
      </c>
      <c r="C178" t="s">
        <v>26</v>
      </c>
      <c r="D178">
        <v>5</v>
      </c>
      <c r="E178" s="30">
        <v>4150</v>
      </c>
      <c r="F178" s="30">
        <v>1100</v>
      </c>
      <c r="G178" s="30">
        <v>7250</v>
      </c>
      <c r="H178" s="30">
        <v>595</v>
      </c>
      <c r="I178">
        <v>21</v>
      </c>
      <c r="J178">
        <v>0</v>
      </c>
      <c r="K178">
        <v>0</v>
      </c>
    </row>
    <row r="179" spans="1:11" x14ac:dyDescent="0.25">
      <c r="A179" s="19">
        <v>2001</v>
      </c>
      <c r="B179" t="s">
        <v>26</v>
      </c>
      <c r="C179" t="s">
        <v>26</v>
      </c>
      <c r="D179">
        <v>5</v>
      </c>
      <c r="E179" s="30">
        <v>4200</v>
      </c>
      <c r="F179" s="30">
        <v>1195</v>
      </c>
      <c r="G179" s="30">
        <v>8000</v>
      </c>
      <c r="H179" s="30">
        <v>615</v>
      </c>
      <c r="I179">
        <v>22</v>
      </c>
      <c r="J179">
        <v>0</v>
      </c>
      <c r="K179">
        <v>0</v>
      </c>
    </row>
    <row r="180" spans="1:11" x14ac:dyDescent="0.25">
      <c r="A180" s="19">
        <v>2002</v>
      </c>
      <c r="B180" t="s">
        <v>26</v>
      </c>
      <c r="C180" t="s">
        <v>26</v>
      </c>
      <c r="D180">
        <v>5</v>
      </c>
      <c r="E180" s="30">
        <v>4300</v>
      </c>
      <c r="F180" s="30">
        <v>1280</v>
      </c>
      <c r="G180" s="30">
        <v>9000</v>
      </c>
      <c r="H180" s="30">
        <v>691</v>
      </c>
      <c r="I180">
        <v>23</v>
      </c>
      <c r="J180">
        <v>0</v>
      </c>
      <c r="K180">
        <v>0</v>
      </c>
    </row>
    <row r="181" spans="1:11" x14ac:dyDescent="0.25">
      <c r="A181" s="19">
        <v>2003</v>
      </c>
      <c r="B181" t="s">
        <v>26</v>
      </c>
      <c r="C181" t="s">
        <v>26</v>
      </c>
      <c r="D181">
        <v>5</v>
      </c>
      <c r="E181" s="30">
        <v>3701</v>
      </c>
      <c r="F181" s="30">
        <v>1175</v>
      </c>
      <c r="G181" s="30">
        <v>7500</v>
      </c>
      <c r="H181" s="30">
        <v>570</v>
      </c>
      <c r="I181">
        <v>24</v>
      </c>
      <c r="J181">
        <v>0</v>
      </c>
      <c r="K181">
        <v>0</v>
      </c>
    </row>
    <row r="182" spans="1:11" x14ac:dyDescent="0.25">
      <c r="A182" s="19">
        <v>2004</v>
      </c>
      <c r="B182" t="s">
        <v>26</v>
      </c>
      <c r="C182" t="s">
        <v>26</v>
      </c>
      <c r="D182">
        <v>5</v>
      </c>
      <c r="E182" s="30">
        <v>4250</v>
      </c>
      <c r="F182" s="30">
        <v>1230</v>
      </c>
      <c r="G182" s="30">
        <v>9200</v>
      </c>
      <c r="H182" s="30">
        <v>680</v>
      </c>
      <c r="I182">
        <v>25</v>
      </c>
      <c r="J182">
        <v>0</v>
      </c>
      <c r="K182">
        <v>0</v>
      </c>
    </row>
    <row r="183" spans="1:11" x14ac:dyDescent="0.25">
      <c r="A183" s="19">
        <v>2005</v>
      </c>
      <c r="B183" t="s">
        <v>26</v>
      </c>
      <c r="C183" t="s">
        <v>26</v>
      </c>
      <c r="D183">
        <v>5</v>
      </c>
      <c r="E183" s="30">
        <v>4200</v>
      </c>
      <c r="F183" s="30">
        <v>1080</v>
      </c>
      <c r="G183" s="30">
        <v>9756</v>
      </c>
      <c r="H183" s="30">
        <v>600</v>
      </c>
      <c r="I183">
        <v>26</v>
      </c>
      <c r="J183">
        <v>0</v>
      </c>
      <c r="K183">
        <v>0</v>
      </c>
    </row>
    <row r="184" spans="1:11" x14ac:dyDescent="0.25">
      <c r="A184" s="19">
        <v>2006</v>
      </c>
      <c r="B184" t="s">
        <v>26</v>
      </c>
      <c r="C184" t="s">
        <v>26</v>
      </c>
      <c r="D184">
        <v>5</v>
      </c>
      <c r="E184" s="30">
        <v>4500</v>
      </c>
      <c r="F184" s="30">
        <v>1080</v>
      </c>
      <c r="G184" s="30">
        <v>9950</v>
      </c>
      <c r="H184" s="30">
        <v>644</v>
      </c>
      <c r="I184">
        <v>27</v>
      </c>
      <c r="J184">
        <v>0</v>
      </c>
      <c r="K184">
        <v>0</v>
      </c>
    </row>
    <row r="185" spans="1:11" x14ac:dyDescent="0.25">
      <c r="A185" s="19">
        <v>2007</v>
      </c>
      <c r="B185" t="s">
        <v>26</v>
      </c>
      <c r="C185" t="s">
        <v>26</v>
      </c>
      <c r="D185">
        <v>5</v>
      </c>
      <c r="E185" s="30">
        <v>4600</v>
      </c>
      <c r="F185" s="30">
        <v>1070</v>
      </c>
      <c r="G185" s="30">
        <v>12500</v>
      </c>
      <c r="H185" s="30">
        <v>650</v>
      </c>
      <c r="I185">
        <v>28</v>
      </c>
      <c r="J185">
        <v>0</v>
      </c>
      <c r="K185">
        <v>0</v>
      </c>
    </row>
    <row r="186" spans="1:11" x14ac:dyDescent="0.25">
      <c r="A186" s="19">
        <v>2008</v>
      </c>
      <c r="B186" t="s">
        <v>26</v>
      </c>
      <c r="C186" t="s">
        <v>26</v>
      </c>
      <c r="D186">
        <v>5</v>
      </c>
      <c r="E186" s="30">
        <v>4750</v>
      </c>
      <c r="F186" s="30">
        <v>1000</v>
      </c>
      <c r="G186" s="30">
        <v>13700</v>
      </c>
      <c r="H186" s="30">
        <v>660</v>
      </c>
      <c r="I186">
        <v>29</v>
      </c>
      <c r="J186">
        <v>0</v>
      </c>
      <c r="K186">
        <v>0</v>
      </c>
    </row>
    <row r="187" spans="1:11" x14ac:dyDescent="0.25">
      <c r="A187" s="19">
        <v>2009</v>
      </c>
      <c r="B187" t="s">
        <v>26</v>
      </c>
      <c r="C187" t="s">
        <v>26</v>
      </c>
      <c r="D187">
        <v>5</v>
      </c>
      <c r="E187" s="30">
        <v>4972</v>
      </c>
      <c r="F187" s="30">
        <v>968</v>
      </c>
      <c r="G187" s="30">
        <v>14467</v>
      </c>
      <c r="H187" s="30">
        <v>675</v>
      </c>
      <c r="I187">
        <v>30</v>
      </c>
      <c r="J187">
        <v>0</v>
      </c>
      <c r="K187">
        <v>0</v>
      </c>
    </row>
    <row r="188" spans="1:11" x14ac:dyDescent="0.25">
      <c r="A188" s="19">
        <v>2010</v>
      </c>
      <c r="B188" t="s">
        <v>26</v>
      </c>
      <c r="C188" t="s">
        <v>26</v>
      </c>
      <c r="D188">
        <v>5</v>
      </c>
      <c r="E188" s="26">
        <v>4604.3999999999996</v>
      </c>
      <c r="F188" s="26">
        <v>1039.5999999999999</v>
      </c>
      <c r="G188" s="26">
        <v>12074.6</v>
      </c>
      <c r="H188" s="26">
        <v>645.79999999999995</v>
      </c>
      <c r="I188">
        <v>31</v>
      </c>
      <c r="J188">
        <v>0</v>
      </c>
      <c r="K188">
        <v>0</v>
      </c>
    </row>
    <row r="189" spans="1:11" x14ac:dyDescent="0.25">
      <c r="A189" s="19">
        <v>2011</v>
      </c>
      <c r="B189" t="s">
        <v>26</v>
      </c>
      <c r="C189" t="s">
        <v>26</v>
      </c>
      <c r="D189">
        <v>5</v>
      </c>
      <c r="E189" s="26">
        <v>4685.2800000000007</v>
      </c>
      <c r="F189" s="26">
        <v>1031.52</v>
      </c>
      <c r="G189" s="26">
        <v>12538.32</v>
      </c>
      <c r="H189" s="26">
        <v>654.96</v>
      </c>
      <c r="I189">
        <v>32</v>
      </c>
      <c r="J189">
        <v>0</v>
      </c>
      <c r="K189">
        <v>0</v>
      </c>
    </row>
    <row r="190" spans="1:11" x14ac:dyDescent="0.25">
      <c r="A190" s="19">
        <v>2012</v>
      </c>
      <c r="B190" t="s">
        <v>26</v>
      </c>
      <c r="C190" t="s">
        <v>26</v>
      </c>
      <c r="D190">
        <v>5</v>
      </c>
      <c r="E190" s="26">
        <v>4722.3360000000002</v>
      </c>
      <c r="F190" s="26">
        <v>1021.824</v>
      </c>
      <c r="G190" s="26">
        <v>13055.984</v>
      </c>
      <c r="H190" s="26">
        <v>657.15200000000004</v>
      </c>
      <c r="I190">
        <v>33</v>
      </c>
      <c r="J190">
        <v>0</v>
      </c>
      <c r="K190">
        <v>1</v>
      </c>
    </row>
    <row r="191" spans="1:11" x14ac:dyDescent="0.25">
      <c r="A191" s="19">
        <v>2013</v>
      </c>
      <c r="B191" t="s">
        <v>26</v>
      </c>
      <c r="C191" t="s">
        <v>26</v>
      </c>
      <c r="D191">
        <v>5</v>
      </c>
      <c r="E191" s="26">
        <v>4746.8032000000003</v>
      </c>
      <c r="F191" s="26">
        <v>1012.1887999999999</v>
      </c>
      <c r="G191" s="26">
        <v>13167.180799999998</v>
      </c>
      <c r="H191" s="26">
        <v>658.58240000000001</v>
      </c>
      <c r="I191">
        <v>34</v>
      </c>
      <c r="J191">
        <v>0</v>
      </c>
      <c r="K191">
        <v>1</v>
      </c>
    </row>
    <row r="192" spans="1:11" x14ac:dyDescent="0.25">
      <c r="A192" s="19">
        <v>2014</v>
      </c>
      <c r="B192" t="s">
        <v>26</v>
      </c>
      <c r="C192" t="s">
        <v>26</v>
      </c>
      <c r="D192">
        <v>5</v>
      </c>
      <c r="E192" s="26">
        <v>4746.1638399999993</v>
      </c>
      <c r="F192" s="26">
        <v>1014.6265599999999</v>
      </c>
      <c r="G192" s="26">
        <v>13060.616959999999</v>
      </c>
      <c r="H192" s="26">
        <v>658.29888000000005</v>
      </c>
      <c r="I192">
        <v>35</v>
      </c>
      <c r="J192">
        <v>0</v>
      </c>
      <c r="K192">
        <v>1</v>
      </c>
    </row>
    <row r="193" spans="1:11" x14ac:dyDescent="0.25">
      <c r="A193" s="19">
        <v>2015</v>
      </c>
      <c r="B193" t="s">
        <v>26</v>
      </c>
      <c r="C193" t="s">
        <v>26</v>
      </c>
      <c r="D193">
        <v>5</v>
      </c>
      <c r="E193" s="26">
        <v>4700.9966079999995</v>
      </c>
      <c r="F193" s="26">
        <v>1023.9518719999999</v>
      </c>
      <c r="G193" s="26">
        <v>12779.340351999999</v>
      </c>
      <c r="H193" s="26">
        <v>654.95865600000002</v>
      </c>
      <c r="I193">
        <v>36</v>
      </c>
      <c r="J193">
        <v>0</v>
      </c>
      <c r="K193">
        <v>1</v>
      </c>
    </row>
    <row r="194" spans="1:11" x14ac:dyDescent="0.25">
      <c r="A194" s="19">
        <v>2016</v>
      </c>
      <c r="B194" t="s">
        <v>26</v>
      </c>
      <c r="C194" t="s">
        <v>26</v>
      </c>
      <c r="D194">
        <v>5</v>
      </c>
      <c r="E194" s="26">
        <v>4720.3159295999994</v>
      </c>
      <c r="F194" s="26">
        <v>1020.8222463999998</v>
      </c>
      <c r="G194" s="26">
        <v>12920.288422399999</v>
      </c>
      <c r="H194" s="26">
        <v>656.79038720000005</v>
      </c>
      <c r="I194">
        <v>37</v>
      </c>
      <c r="J194">
        <v>0</v>
      </c>
      <c r="K194">
        <v>1</v>
      </c>
    </row>
    <row r="195" spans="1:11" x14ac:dyDescent="0.25">
      <c r="A195" s="19">
        <v>2017</v>
      </c>
      <c r="B195" t="s">
        <v>26</v>
      </c>
      <c r="C195" t="s">
        <v>26</v>
      </c>
      <c r="D195">
        <v>5</v>
      </c>
      <c r="E195" s="26">
        <v>4727.3231155200001</v>
      </c>
      <c r="F195" s="26">
        <v>1018.6826956799999</v>
      </c>
      <c r="G195" s="26">
        <v>12996.68210688</v>
      </c>
      <c r="H195" s="26">
        <v>657.15646464000008</v>
      </c>
      <c r="I195">
        <v>38</v>
      </c>
      <c r="J195">
        <v>0</v>
      </c>
      <c r="K195">
        <v>1</v>
      </c>
    </row>
    <row r="196" spans="1:11" x14ac:dyDescent="0.25">
      <c r="A196" s="19">
        <v>2018</v>
      </c>
      <c r="B196" t="s">
        <v>26</v>
      </c>
      <c r="C196" t="s">
        <v>26</v>
      </c>
      <c r="D196">
        <v>5</v>
      </c>
      <c r="E196" s="26">
        <v>4728.3205386239997</v>
      </c>
      <c r="F196" s="26">
        <v>1018.0544348159998</v>
      </c>
      <c r="G196" s="26">
        <v>12984.821728256</v>
      </c>
      <c r="H196" s="26">
        <v>657.15735756800007</v>
      </c>
      <c r="I196">
        <v>39</v>
      </c>
      <c r="J196">
        <v>0</v>
      </c>
      <c r="K196">
        <v>1</v>
      </c>
    </row>
    <row r="197" spans="1:11" x14ac:dyDescent="0.25">
      <c r="A197" s="19">
        <v>1980</v>
      </c>
      <c r="B197" t="s">
        <v>15</v>
      </c>
      <c r="C197" t="s">
        <v>15</v>
      </c>
      <c r="D197">
        <v>6</v>
      </c>
      <c r="E197" s="26">
        <v>70707.098150647391</v>
      </c>
      <c r="F197" s="26">
        <v>6407.8757181018327</v>
      </c>
      <c r="G197" s="26">
        <v>32739.715892990684</v>
      </c>
      <c r="H197" s="26">
        <v>1704.5427112570476</v>
      </c>
      <c r="I197">
        <v>1</v>
      </c>
      <c r="J197">
        <v>1</v>
      </c>
      <c r="K197">
        <v>0</v>
      </c>
    </row>
    <row r="198" spans="1:11" x14ac:dyDescent="0.25">
      <c r="A198" s="19">
        <v>1981</v>
      </c>
      <c r="B198" t="s">
        <v>15</v>
      </c>
      <c r="C198" t="s">
        <v>15</v>
      </c>
      <c r="D198">
        <v>6</v>
      </c>
      <c r="E198" s="26">
        <v>70707.873431551721</v>
      </c>
      <c r="F198" s="26">
        <v>6407.8923803846828</v>
      </c>
      <c r="G198" s="26">
        <v>32741.116124920391</v>
      </c>
      <c r="H198" s="26">
        <v>1704.613304906276</v>
      </c>
      <c r="I198">
        <v>2</v>
      </c>
      <c r="J198">
        <v>1</v>
      </c>
      <c r="K198">
        <v>0</v>
      </c>
    </row>
    <row r="199" spans="1:11" x14ac:dyDescent="0.25">
      <c r="A199" s="19">
        <v>1982</v>
      </c>
      <c r="B199" t="s">
        <v>15</v>
      </c>
      <c r="C199" t="s">
        <v>15</v>
      </c>
      <c r="D199">
        <v>6</v>
      </c>
      <c r="E199" s="26">
        <v>70706.32740892288</v>
      </c>
      <c r="F199" s="26">
        <v>6407.7579676926453</v>
      </c>
      <c r="G199" s="26">
        <v>32738.689896187338</v>
      </c>
      <c r="H199" s="26">
        <v>1704.4458815232879</v>
      </c>
      <c r="I199">
        <v>3</v>
      </c>
      <c r="J199">
        <v>1</v>
      </c>
      <c r="K199">
        <v>0</v>
      </c>
    </row>
    <row r="200" spans="1:11" x14ac:dyDescent="0.25">
      <c r="A200" s="19">
        <v>1983</v>
      </c>
      <c r="B200" t="s">
        <v>15</v>
      </c>
      <c r="C200" t="s">
        <v>15</v>
      </c>
      <c r="D200">
        <v>6</v>
      </c>
      <c r="E200" s="26">
        <v>70703.267969680513</v>
      </c>
      <c r="F200" s="26">
        <v>6407.5685006650438</v>
      </c>
      <c r="G200" s="26">
        <v>32733.888918290846</v>
      </c>
      <c r="H200" s="26">
        <v>1704.1539801938993</v>
      </c>
      <c r="I200">
        <v>4</v>
      </c>
      <c r="J200">
        <v>1</v>
      </c>
      <c r="K200">
        <v>0</v>
      </c>
    </row>
    <row r="201" spans="1:11" x14ac:dyDescent="0.25">
      <c r="A201" s="19">
        <v>1984</v>
      </c>
      <c r="B201" t="s">
        <v>15</v>
      </c>
      <c r="C201" t="s">
        <v>15</v>
      </c>
      <c r="D201">
        <v>6</v>
      </c>
      <c r="E201" s="26">
        <v>70703.497354426669</v>
      </c>
      <c r="F201" s="26">
        <v>6407.64098354407</v>
      </c>
      <c r="G201" s="26">
        <v>32734.108510221315</v>
      </c>
      <c r="H201" s="26">
        <v>1704.1876191319934</v>
      </c>
      <c r="I201">
        <v>5</v>
      </c>
      <c r="J201">
        <v>1</v>
      </c>
      <c r="K201">
        <v>0</v>
      </c>
    </row>
    <row r="202" spans="1:11" x14ac:dyDescent="0.25">
      <c r="A202" s="19">
        <v>1985</v>
      </c>
      <c r="B202" t="s">
        <v>15</v>
      </c>
      <c r="C202" t="s">
        <v>15</v>
      </c>
      <c r="D202">
        <v>6</v>
      </c>
      <c r="E202" s="26">
        <v>70714.524588655186</v>
      </c>
      <c r="F202" s="26">
        <v>6408.5187582227245</v>
      </c>
      <c r="G202" s="26">
        <v>32750.776015333551</v>
      </c>
      <c r="H202" s="26">
        <v>1705.3127705297811</v>
      </c>
      <c r="I202">
        <v>6</v>
      </c>
      <c r="J202">
        <v>1</v>
      </c>
      <c r="K202">
        <v>0</v>
      </c>
    </row>
    <row r="203" spans="1:11" x14ac:dyDescent="0.25">
      <c r="A203" s="19">
        <v>1986</v>
      </c>
      <c r="B203" t="s">
        <v>15</v>
      </c>
      <c r="C203" t="s">
        <v>15</v>
      </c>
      <c r="D203">
        <v>6</v>
      </c>
      <c r="E203" s="26">
        <v>70711.749836073446</v>
      </c>
      <c r="F203" s="26">
        <v>6407.9756917989371</v>
      </c>
      <c r="G203" s="26">
        <v>32748.117284568889</v>
      </c>
      <c r="H203" s="26">
        <v>1704.9662731524179</v>
      </c>
      <c r="I203">
        <v>7</v>
      </c>
      <c r="J203">
        <v>1</v>
      </c>
      <c r="K203">
        <v>0</v>
      </c>
    </row>
    <row r="204" spans="1:11" x14ac:dyDescent="0.25">
      <c r="A204" s="19">
        <v>1987</v>
      </c>
      <c r="B204" t="s">
        <v>15</v>
      </c>
      <c r="C204" t="s">
        <v>15</v>
      </c>
      <c r="D204">
        <v>6</v>
      </c>
      <c r="E204" s="26">
        <v>70698.597295778542</v>
      </c>
      <c r="F204" s="26">
        <v>6407.0859042324473</v>
      </c>
      <c r="G204" s="26">
        <v>32726.558752522076</v>
      </c>
      <c r="H204" s="26">
        <v>1703.6087646083481</v>
      </c>
      <c r="I204">
        <v>8</v>
      </c>
      <c r="J204">
        <v>1</v>
      </c>
      <c r="K204">
        <v>0</v>
      </c>
    </row>
    <row r="205" spans="1:11" x14ac:dyDescent="0.25">
      <c r="A205" s="19">
        <v>1988</v>
      </c>
      <c r="B205" t="s">
        <v>15</v>
      </c>
      <c r="C205" t="s">
        <v>15</v>
      </c>
      <c r="D205">
        <v>6</v>
      </c>
      <c r="E205" s="26">
        <v>70687.970773468784</v>
      </c>
      <c r="F205" s="26">
        <v>6406.6211655270399</v>
      </c>
      <c r="G205" s="26">
        <v>32709.884028808396</v>
      </c>
      <c r="H205" s="26">
        <v>1702.6944735469565</v>
      </c>
      <c r="I205">
        <v>9</v>
      </c>
      <c r="J205">
        <v>1</v>
      </c>
      <c r="K205">
        <v>0</v>
      </c>
    </row>
    <row r="206" spans="1:11" x14ac:dyDescent="0.25">
      <c r="A206" s="19">
        <v>1989</v>
      </c>
      <c r="B206" t="s">
        <v>15</v>
      </c>
      <c r="C206" t="s">
        <v>15</v>
      </c>
      <c r="D206">
        <v>6</v>
      </c>
      <c r="E206" s="26">
        <v>70704.644278157313</v>
      </c>
      <c r="F206" s="26">
        <v>6408.0033979391992</v>
      </c>
      <c r="G206" s="26">
        <v>32735.206469873665</v>
      </c>
      <c r="H206" s="26">
        <v>1704.3558138224639</v>
      </c>
      <c r="I206">
        <v>10</v>
      </c>
      <c r="J206">
        <v>1</v>
      </c>
      <c r="K206">
        <v>0</v>
      </c>
    </row>
    <row r="207" spans="1:11" x14ac:dyDescent="0.25">
      <c r="A207" s="19">
        <v>1990</v>
      </c>
      <c r="B207" t="s">
        <v>15</v>
      </c>
      <c r="C207" t="s">
        <v>15</v>
      </c>
      <c r="D207">
        <v>6</v>
      </c>
      <c r="E207" s="26">
        <v>70769.660759797785</v>
      </c>
      <c r="F207" s="26">
        <v>6412.907631615999</v>
      </c>
      <c r="G207" s="26">
        <v>32834.113540894716</v>
      </c>
      <c r="H207" s="26">
        <v>1710.9385275187201</v>
      </c>
      <c r="I207">
        <v>11</v>
      </c>
      <c r="J207">
        <v>1</v>
      </c>
      <c r="K207">
        <v>0</v>
      </c>
    </row>
    <row r="208" spans="1:11" x14ac:dyDescent="0.25">
      <c r="A208" s="19">
        <v>1991</v>
      </c>
      <c r="B208" t="s">
        <v>15</v>
      </c>
      <c r="C208" t="s">
        <v>15</v>
      </c>
      <c r="D208">
        <v>6</v>
      </c>
      <c r="E208" s="26">
        <v>70697.876073164822</v>
      </c>
      <c r="F208" s="26">
        <v>6405.2603596799991</v>
      </c>
      <c r="G208" s="26">
        <v>32734.823630745599</v>
      </c>
      <c r="H208" s="26">
        <v>1703.2337862656</v>
      </c>
      <c r="I208">
        <v>12</v>
      </c>
      <c r="J208">
        <v>1</v>
      </c>
      <c r="K208">
        <v>0</v>
      </c>
    </row>
    <row r="209" spans="1:11" x14ac:dyDescent="0.25">
      <c r="A209" s="19">
        <v>1992</v>
      </c>
      <c r="B209" t="s">
        <v>15</v>
      </c>
      <c r="C209" t="s">
        <v>15</v>
      </c>
      <c r="D209">
        <v>6</v>
      </c>
      <c r="E209" s="26">
        <v>70632.834594304004</v>
      </c>
      <c r="F209" s="26">
        <v>6402.6369663999994</v>
      </c>
      <c r="G209" s="26">
        <v>32618.766092287999</v>
      </c>
      <c r="H209" s="26">
        <v>1696.8212218879999</v>
      </c>
      <c r="I209">
        <v>13</v>
      </c>
      <c r="J209">
        <v>1</v>
      </c>
      <c r="K209">
        <v>0</v>
      </c>
    </row>
    <row r="210" spans="1:11" x14ac:dyDescent="0.25">
      <c r="A210" s="19">
        <v>1993</v>
      </c>
      <c r="B210" t="s">
        <v>15</v>
      </c>
      <c r="C210" t="s">
        <v>15</v>
      </c>
      <c r="D210">
        <v>6</v>
      </c>
      <c r="E210" s="26">
        <v>70634.838161920008</v>
      </c>
      <c r="F210" s="26">
        <v>6404.2974720000002</v>
      </c>
      <c r="G210" s="26">
        <v>32626.510410239996</v>
      </c>
      <c r="H210" s="26">
        <v>1698.12301824</v>
      </c>
      <c r="I210">
        <v>14</v>
      </c>
      <c r="J210">
        <v>1</v>
      </c>
      <c r="K210">
        <v>0</v>
      </c>
    </row>
    <row r="211" spans="1:11" x14ac:dyDescent="0.25">
      <c r="A211" s="19">
        <v>1994</v>
      </c>
      <c r="B211" t="s">
        <v>15</v>
      </c>
      <c r="C211" t="s">
        <v>15</v>
      </c>
      <c r="D211">
        <v>6</v>
      </c>
      <c r="E211" s="26">
        <v>70788.01180160002</v>
      </c>
      <c r="F211" s="26">
        <v>6414.9145600000002</v>
      </c>
      <c r="G211" s="26">
        <v>32861.818675200004</v>
      </c>
      <c r="H211" s="26">
        <v>1712.6625152000001</v>
      </c>
      <c r="I211">
        <v>15</v>
      </c>
      <c r="J211">
        <v>1</v>
      </c>
      <c r="K211">
        <v>0</v>
      </c>
    </row>
    <row r="212" spans="1:11" x14ac:dyDescent="0.25">
      <c r="A212" s="19">
        <v>1995</v>
      </c>
      <c r="B212" t="s">
        <v>15</v>
      </c>
      <c r="C212" t="s">
        <v>15</v>
      </c>
      <c r="D212">
        <v>6</v>
      </c>
      <c r="E212" s="26">
        <v>71094.743168000015</v>
      </c>
      <c r="F212" s="26">
        <v>6437.4287999999997</v>
      </c>
      <c r="G212" s="26">
        <v>33328.648895999999</v>
      </c>
      <c r="H212" s="26">
        <v>1743.8520960000001</v>
      </c>
      <c r="I212">
        <v>16</v>
      </c>
      <c r="J212">
        <v>1</v>
      </c>
      <c r="K212">
        <v>0</v>
      </c>
    </row>
    <row r="213" spans="1:11" x14ac:dyDescent="0.25">
      <c r="A213" s="19">
        <v>1996</v>
      </c>
      <c r="B213" t="s">
        <v>15</v>
      </c>
      <c r="C213" t="s">
        <v>15</v>
      </c>
      <c r="D213">
        <v>6</v>
      </c>
      <c r="E213" s="26">
        <v>70338.952640000003</v>
      </c>
      <c r="F213" s="26">
        <v>6367.0239999999994</v>
      </c>
      <c r="G213" s="26">
        <v>32238.374080000001</v>
      </c>
      <c r="H213" s="26">
        <v>1664.7100800000001</v>
      </c>
      <c r="I213">
        <v>17</v>
      </c>
      <c r="J213">
        <v>1</v>
      </c>
      <c r="K213">
        <v>0</v>
      </c>
    </row>
    <row r="214" spans="1:11" x14ac:dyDescent="0.25">
      <c r="A214" s="19">
        <v>1997</v>
      </c>
      <c r="B214" t="s">
        <v>15</v>
      </c>
      <c r="C214" t="s">
        <v>15</v>
      </c>
      <c r="D214">
        <v>6</v>
      </c>
      <c r="E214" s="26">
        <v>70307.627200000003</v>
      </c>
      <c r="F214" s="26">
        <v>6389.5199999999995</v>
      </c>
      <c r="G214" s="26">
        <v>32038.4784</v>
      </c>
      <c r="H214" s="26">
        <v>1664.7584000000002</v>
      </c>
      <c r="I214">
        <v>18</v>
      </c>
      <c r="J214">
        <v>1</v>
      </c>
      <c r="K214">
        <v>0</v>
      </c>
    </row>
    <row r="215" spans="1:11" x14ac:dyDescent="0.25">
      <c r="A215" s="19">
        <v>1998</v>
      </c>
      <c r="B215" t="s">
        <v>15</v>
      </c>
      <c r="C215" t="s">
        <v>15</v>
      </c>
      <c r="D215">
        <v>6</v>
      </c>
      <c r="E215" s="26">
        <v>70644.856</v>
      </c>
      <c r="F215" s="26">
        <v>6412.6</v>
      </c>
      <c r="G215" s="26">
        <v>32665.232</v>
      </c>
      <c r="H215" s="26">
        <v>1704.6320000000001</v>
      </c>
      <c r="I215">
        <v>19</v>
      </c>
      <c r="J215">
        <v>1</v>
      </c>
      <c r="K215">
        <v>0</v>
      </c>
    </row>
    <row r="216" spans="1:11" x14ac:dyDescent="0.25">
      <c r="A216" s="19">
        <v>1999</v>
      </c>
      <c r="B216" t="s">
        <v>15</v>
      </c>
      <c r="C216" t="s">
        <v>15</v>
      </c>
      <c r="D216">
        <v>6</v>
      </c>
      <c r="E216" s="26">
        <v>71553.88</v>
      </c>
      <c r="F216" s="26">
        <v>6468</v>
      </c>
      <c r="G216" s="26">
        <v>34038.36</v>
      </c>
      <c r="H216" s="26">
        <v>1785.36</v>
      </c>
      <c r="I216">
        <v>20</v>
      </c>
      <c r="J216">
        <v>1</v>
      </c>
      <c r="K216">
        <v>0</v>
      </c>
    </row>
    <row r="217" spans="1:11" x14ac:dyDescent="0.25">
      <c r="A217" s="19">
        <v>2000</v>
      </c>
      <c r="B217" t="s">
        <v>15</v>
      </c>
      <c r="C217" t="s">
        <v>15</v>
      </c>
      <c r="D217">
        <v>6</v>
      </c>
      <c r="E217" s="26">
        <v>72628.399999999994</v>
      </c>
      <c r="F217" s="26">
        <v>6550</v>
      </c>
      <c r="G217" s="26">
        <v>35662.800000000003</v>
      </c>
      <c r="H217" s="26">
        <v>1899.8</v>
      </c>
      <c r="I217">
        <v>21</v>
      </c>
      <c r="J217">
        <v>1</v>
      </c>
      <c r="K217">
        <v>0</v>
      </c>
    </row>
    <row r="218" spans="1:11" x14ac:dyDescent="0.25">
      <c r="A218" s="19">
        <v>2001</v>
      </c>
      <c r="B218" t="s">
        <v>15</v>
      </c>
      <c r="C218" t="s">
        <v>15</v>
      </c>
      <c r="D218">
        <v>6</v>
      </c>
      <c r="E218" s="26">
        <v>66560</v>
      </c>
      <c r="F218" s="26">
        <v>6015</v>
      </c>
      <c r="G218" s="26">
        <v>26787</v>
      </c>
      <c r="H218" s="30">
        <v>1269</v>
      </c>
      <c r="I218">
        <v>22</v>
      </c>
      <c r="J218">
        <v>1</v>
      </c>
      <c r="K218">
        <v>0</v>
      </c>
    </row>
    <row r="219" spans="1:11" x14ac:dyDescent="0.25">
      <c r="A219" s="19">
        <v>2002</v>
      </c>
      <c r="B219" t="s">
        <v>15</v>
      </c>
      <c r="C219" t="s">
        <v>15</v>
      </c>
      <c r="D219">
        <v>6</v>
      </c>
      <c r="E219" s="26">
        <v>70151</v>
      </c>
      <c r="F219" s="26">
        <v>6502</v>
      </c>
      <c r="G219" s="26">
        <v>31039</v>
      </c>
      <c r="H219" s="30">
        <v>1665</v>
      </c>
      <c r="I219">
        <v>23</v>
      </c>
      <c r="J219">
        <v>1</v>
      </c>
      <c r="K219">
        <v>0</v>
      </c>
    </row>
    <row r="220" spans="1:11" x14ac:dyDescent="0.25">
      <c r="A220" s="19">
        <v>2003</v>
      </c>
      <c r="B220" t="s">
        <v>15</v>
      </c>
      <c r="C220" t="s">
        <v>15</v>
      </c>
      <c r="D220">
        <v>6</v>
      </c>
      <c r="E220" s="26">
        <v>72331</v>
      </c>
      <c r="F220" s="26">
        <v>6528</v>
      </c>
      <c r="G220" s="26">
        <v>35799</v>
      </c>
      <c r="H220" s="30">
        <v>1904</v>
      </c>
      <c r="I220">
        <v>24</v>
      </c>
      <c r="J220">
        <v>1</v>
      </c>
      <c r="K220">
        <v>0</v>
      </c>
    </row>
    <row r="221" spans="1:11" x14ac:dyDescent="0.25">
      <c r="A221" s="19">
        <v>2004</v>
      </c>
      <c r="B221" t="s">
        <v>15</v>
      </c>
      <c r="C221" t="s">
        <v>15</v>
      </c>
      <c r="D221">
        <v>6</v>
      </c>
      <c r="E221" s="26">
        <v>76099</v>
      </c>
      <c r="F221" s="26">
        <v>6745</v>
      </c>
      <c r="G221" s="26">
        <v>40904</v>
      </c>
      <c r="H221" s="30">
        <v>2189</v>
      </c>
      <c r="I221">
        <v>25</v>
      </c>
      <c r="J221">
        <v>1</v>
      </c>
      <c r="K221">
        <v>0</v>
      </c>
    </row>
    <row r="222" spans="1:11" x14ac:dyDescent="0.25">
      <c r="A222" s="19">
        <v>2005</v>
      </c>
      <c r="B222" t="s">
        <v>15</v>
      </c>
      <c r="C222" t="s">
        <v>15</v>
      </c>
      <c r="D222">
        <v>6</v>
      </c>
      <c r="E222" s="26">
        <v>78001</v>
      </c>
      <c r="F222" s="26">
        <v>6960</v>
      </c>
      <c r="G222" s="26">
        <v>43785</v>
      </c>
      <c r="H222" s="30">
        <v>2472</v>
      </c>
      <c r="I222">
        <v>26</v>
      </c>
      <c r="J222">
        <v>1</v>
      </c>
      <c r="K222">
        <v>0</v>
      </c>
    </row>
    <row r="223" spans="1:11" x14ac:dyDescent="0.25">
      <c r="A223" s="19">
        <v>2006</v>
      </c>
      <c r="B223" t="s">
        <v>15</v>
      </c>
      <c r="C223" t="s">
        <v>15</v>
      </c>
      <c r="D223">
        <v>6</v>
      </c>
      <c r="E223" s="28">
        <v>80030</v>
      </c>
      <c r="F223" s="28">
        <v>7230</v>
      </c>
      <c r="G223" s="28">
        <v>47986</v>
      </c>
      <c r="H223" s="20">
        <v>2665</v>
      </c>
      <c r="I223">
        <v>27</v>
      </c>
      <c r="J223">
        <v>1</v>
      </c>
      <c r="K223">
        <v>1</v>
      </c>
    </row>
    <row r="224" spans="1:11" x14ac:dyDescent="0.25">
      <c r="A224" s="19">
        <v>2007</v>
      </c>
      <c r="B224" t="s">
        <v>15</v>
      </c>
      <c r="C224" t="s">
        <v>15</v>
      </c>
      <c r="D224">
        <v>6</v>
      </c>
      <c r="E224" s="28">
        <v>80976</v>
      </c>
      <c r="F224" s="28">
        <v>7273</v>
      </c>
      <c r="G224" s="28">
        <v>52116</v>
      </c>
      <c r="H224" s="20">
        <v>3007</v>
      </c>
      <c r="I224">
        <v>28</v>
      </c>
      <c r="J224">
        <v>1</v>
      </c>
      <c r="K224">
        <v>1</v>
      </c>
    </row>
    <row r="225" spans="1:11" x14ac:dyDescent="0.25">
      <c r="A225" s="19">
        <v>2008</v>
      </c>
      <c r="B225" t="s">
        <v>15</v>
      </c>
      <c r="C225" t="s">
        <v>15</v>
      </c>
      <c r="D225">
        <v>6</v>
      </c>
      <c r="E225" s="28">
        <v>81855</v>
      </c>
      <c r="F225" s="28">
        <v>7219</v>
      </c>
      <c r="G225" s="28">
        <v>54395</v>
      </c>
      <c r="H225" s="20">
        <v>3311</v>
      </c>
      <c r="I225">
        <v>29</v>
      </c>
      <c r="J225">
        <v>1</v>
      </c>
      <c r="K225">
        <v>1</v>
      </c>
    </row>
    <row r="226" spans="1:11" x14ac:dyDescent="0.25">
      <c r="A226" s="19">
        <v>2009</v>
      </c>
      <c r="B226" t="s">
        <v>15</v>
      </c>
      <c r="C226" t="s">
        <v>15</v>
      </c>
      <c r="D226">
        <v>6</v>
      </c>
      <c r="E226" s="28">
        <v>82070</v>
      </c>
      <c r="F226" s="28">
        <v>7606</v>
      </c>
      <c r="G226" s="28">
        <v>54778</v>
      </c>
      <c r="H226" s="20">
        <v>3850</v>
      </c>
      <c r="I226">
        <v>30</v>
      </c>
      <c r="J226">
        <v>1</v>
      </c>
      <c r="K226">
        <v>1</v>
      </c>
    </row>
    <row r="227" spans="1:11" x14ac:dyDescent="0.25">
      <c r="A227" s="19">
        <v>2010</v>
      </c>
      <c r="B227" t="s">
        <v>15</v>
      </c>
      <c r="C227" t="s">
        <v>15</v>
      </c>
      <c r="D227">
        <v>6</v>
      </c>
      <c r="E227" s="28">
        <v>83717</v>
      </c>
      <c r="F227" s="28">
        <v>7919</v>
      </c>
      <c r="G227" s="28">
        <v>56808</v>
      </c>
      <c r="H227" s="20">
        <v>3953</v>
      </c>
      <c r="I227">
        <v>31</v>
      </c>
      <c r="J227">
        <v>1</v>
      </c>
      <c r="K227">
        <v>1</v>
      </c>
    </row>
    <row r="228" spans="1:11" x14ac:dyDescent="0.25">
      <c r="A228" s="19">
        <v>2011</v>
      </c>
      <c r="B228" t="s">
        <v>15</v>
      </c>
      <c r="C228" t="s">
        <v>15</v>
      </c>
      <c r="D228">
        <v>6</v>
      </c>
      <c r="E228" s="28">
        <v>84889</v>
      </c>
      <c r="F228" s="28">
        <v>7897</v>
      </c>
      <c r="G228" s="28">
        <v>56977</v>
      </c>
      <c r="H228" s="20">
        <v>3996</v>
      </c>
      <c r="I228">
        <v>32</v>
      </c>
      <c r="J228">
        <v>1</v>
      </c>
      <c r="K228">
        <v>1</v>
      </c>
    </row>
    <row r="229" spans="1:11" x14ac:dyDescent="0.25">
      <c r="A229" s="19">
        <v>2012</v>
      </c>
      <c r="B229" t="s">
        <v>15</v>
      </c>
      <c r="C229" t="s">
        <v>15</v>
      </c>
      <c r="D229">
        <v>6</v>
      </c>
      <c r="E229" s="28">
        <v>86685</v>
      </c>
      <c r="F229" s="28">
        <v>8302</v>
      </c>
      <c r="G229" s="28">
        <v>58979</v>
      </c>
      <c r="H229" s="20">
        <v>3235</v>
      </c>
      <c r="I229">
        <v>33</v>
      </c>
      <c r="J229">
        <v>1</v>
      </c>
      <c r="K229">
        <v>1</v>
      </c>
    </row>
    <row r="230" spans="1:11" x14ac:dyDescent="0.25">
      <c r="A230" s="19">
        <v>2013</v>
      </c>
      <c r="B230" t="s">
        <v>15</v>
      </c>
      <c r="C230" t="s">
        <v>15</v>
      </c>
      <c r="D230">
        <v>6</v>
      </c>
      <c r="E230" s="28">
        <v>89054</v>
      </c>
      <c r="F230" s="28">
        <v>8249</v>
      </c>
      <c r="G230" s="28">
        <v>60261</v>
      </c>
      <c r="H230" s="20">
        <v>3502</v>
      </c>
      <c r="I230">
        <v>34</v>
      </c>
      <c r="J230">
        <v>1</v>
      </c>
      <c r="K230">
        <v>1</v>
      </c>
    </row>
    <row r="231" spans="1:11" x14ac:dyDescent="0.25">
      <c r="A231" s="19">
        <v>2014</v>
      </c>
      <c r="B231" t="s">
        <v>15</v>
      </c>
      <c r="C231" t="s">
        <v>15</v>
      </c>
      <c r="D231">
        <v>6</v>
      </c>
      <c r="E231" s="28">
        <v>91358</v>
      </c>
      <c r="F231" s="28">
        <v>8069</v>
      </c>
      <c r="G231" s="28">
        <v>62886</v>
      </c>
      <c r="H231" s="20">
        <v>4479</v>
      </c>
      <c r="I231">
        <v>35</v>
      </c>
      <c r="J231">
        <v>1</v>
      </c>
      <c r="K231">
        <v>1</v>
      </c>
    </row>
    <row r="232" spans="1:11" x14ac:dyDescent="0.25">
      <c r="A232" s="19">
        <v>2015</v>
      </c>
      <c r="B232" t="s">
        <v>15</v>
      </c>
      <c r="C232" t="s">
        <v>15</v>
      </c>
      <c r="D232">
        <v>6</v>
      </c>
      <c r="E232" s="28">
        <v>94217</v>
      </c>
      <c r="F232" s="28">
        <v>8054</v>
      </c>
      <c r="G232" s="28">
        <v>65259</v>
      </c>
      <c r="H232" s="20">
        <v>4646</v>
      </c>
      <c r="I232">
        <v>36</v>
      </c>
      <c r="J232">
        <v>1</v>
      </c>
      <c r="K232">
        <v>1</v>
      </c>
    </row>
    <row r="233" spans="1:11" x14ac:dyDescent="0.25">
      <c r="A233" s="19">
        <v>2016</v>
      </c>
      <c r="B233" t="s">
        <v>15</v>
      </c>
      <c r="C233" t="s">
        <v>15</v>
      </c>
      <c r="D233">
        <v>6</v>
      </c>
      <c r="E233" s="28">
        <v>97263</v>
      </c>
      <c r="F233" s="28">
        <v>7991</v>
      </c>
      <c r="G233" s="28">
        <v>70076</v>
      </c>
      <c r="H233" s="20">
        <v>5139</v>
      </c>
      <c r="I233">
        <v>37</v>
      </c>
      <c r="J233">
        <v>1</v>
      </c>
      <c r="K233">
        <v>1</v>
      </c>
    </row>
    <row r="234" spans="1:11" x14ac:dyDescent="0.25">
      <c r="A234" s="19">
        <v>2017</v>
      </c>
      <c r="B234" t="s">
        <v>15</v>
      </c>
      <c r="C234" t="s">
        <v>15</v>
      </c>
      <c r="D234">
        <v>6</v>
      </c>
      <c r="E234" s="28">
        <v>65613.5</v>
      </c>
      <c r="F234" s="28">
        <v>4893</v>
      </c>
      <c r="G234" s="28">
        <v>47269.5</v>
      </c>
      <c r="H234" s="28">
        <v>3099</v>
      </c>
      <c r="I234">
        <v>38</v>
      </c>
      <c r="J234">
        <v>1</v>
      </c>
      <c r="K234">
        <v>1</v>
      </c>
    </row>
    <row r="235" spans="1:11" x14ac:dyDescent="0.25">
      <c r="A235" s="19">
        <v>2018</v>
      </c>
      <c r="B235" t="s">
        <v>15</v>
      </c>
      <c r="C235" t="s">
        <v>15</v>
      </c>
      <c r="D235">
        <v>6</v>
      </c>
      <c r="E235" s="28">
        <v>33964</v>
      </c>
      <c r="F235" s="28">
        <v>1795</v>
      </c>
      <c r="G235" s="28">
        <v>24463</v>
      </c>
      <c r="H235" s="20">
        <v>1059</v>
      </c>
      <c r="I235">
        <v>39</v>
      </c>
      <c r="J235">
        <v>1</v>
      </c>
      <c r="K235">
        <v>1</v>
      </c>
    </row>
    <row r="236" spans="1:11" x14ac:dyDescent="0.25">
      <c r="A236" s="19">
        <v>1980</v>
      </c>
      <c r="B236" t="s">
        <v>8</v>
      </c>
      <c r="C236" t="s">
        <v>8</v>
      </c>
      <c r="D236">
        <v>7</v>
      </c>
      <c r="E236" s="28">
        <v>2200</v>
      </c>
      <c r="F236" s="28">
        <v>411</v>
      </c>
      <c r="G236" s="28">
        <v>1182</v>
      </c>
      <c r="H236" s="20">
        <v>168</v>
      </c>
      <c r="I236">
        <v>1</v>
      </c>
      <c r="J236">
        <v>1</v>
      </c>
      <c r="K236">
        <v>1</v>
      </c>
    </row>
    <row r="237" spans="1:11" x14ac:dyDescent="0.25">
      <c r="A237" s="19">
        <v>1981</v>
      </c>
      <c r="B237" t="s">
        <v>8</v>
      </c>
      <c r="C237" t="s">
        <v>8</v>
      </c>
      <c r="D237">
        <v>7</v>
      </c>
      <c r="E237" s="28">
        <v>2500</v>
      </c>
      <c r="F237" s="28">
        <v>405</v>
      </c>
      <c r="G237" s="28">
        <v>1180</v>
      </c>
      <c r="H237" s="20">
        <v>146</v>
      </c>
      <c r="I237">
        <v>2</v>
      </c>
      <c r="J237">
        <v>1</v>
      </c>
      <c r="K237">
        <v>1</v>
      </c>
    </row>
    <row r="238" spans="1:11" x14ac:dyDescent="0.25">
      <c r="A238" s="19">
        <v>1982</v>
      </c>
      <c r="B238" t="s">
        <v>8</v>
      </c>
      <c r="C238" t="s">
        <v>8</v>
      </c>
      <c r="D238">
        <v>7</v>
      </c>
      <c r="E238" s="28">
        <v>3100</v>
      </c>
      <c r="F238" s="28">
        <v>584</v>
      </c>
      <c r="G238" s="28">
        <v>1292</v>
      </c>
      <c r="H238" s="20">
        <v>167</v>
      </c>
      <c r="I238">
        <v>3</v>
      </c>
      <c r="J238">
        <v>1</v>
      </c>
      <c r="K238">
        <v>1</v>
      </c>
    </row>
    <row r="239" spans="1:11" x14ac:dyDescent="0.25">
      <c r="A239" s="19">
        <v>1983</v>
      </c>
      <c r="B239" t="s">
        <v>8</v>
      </c>
      <c r="C239" t="s">
        <v>8</v>
      </c>
      <c r="D239">
        <v>7</v>
      </c>
      <c r="E239" s="28">
        <v>3900</v>
      </c>
      <c r="F239" s="28">
        <v>692</v>
      </c>
      <c r="G239" s="28">
        <v>1362</v>
      </c>
      <c r="H239" s="20">
        <v>199</v>
      </c>
      <c r="I239">
        <v>4</v>
      </c>
      <c r="J239">
        <v>1</v>
      </c>
      <c r="K239">
        <v>1</v>
      </c>
    </row>
    <row r="240" spans="1:11" x14ac:dyDescent="0.25">
      <c r="A240" s="19">
        <v>1984</v>
      </c>
      <c r="B240" t="s">
        <v>8</v>
      </c>
      <c r="C240" t="s">
        <v>8</v>
      </c>
      <c r="D240">
        <v>7</v>
      </c>
      <c r="E240" s="28">
        <v>4700</v>
      </c>
      <c r="F240" s="28">
        <v>891</v>
      </c>
      <c r="G240" s="28">
        <v>1587</v>
      </c>
      <c r="H240" s="20">
        <v>194</v>
      </c>
      <c r="I240">
        <v>5</v>
      </c>
      <c r="J240">
        <v>1</v>
      </c>
      <c r="K240">
        <v>1</v>
      </c>
    </row>
    <row r="241" spans="1:11" x14ac:dyDescent="0.25">
      <c r="A241" s="19">
        <v>1985</v>
      </c>
      <c r="B241" t="s">
        <v>8</v>
      </c>
      <c r="C241" t="s">
        <v>8</v>
      </c>
      <c r="D241">
        <v>7</v>
      </c>
      <c r="E241" s="28">
        <v>4750</v>
      </c>
      <c r="F241" s="28">
        <v>856</v>
      </c>
      <c r="G241" s="28">
        <v>1739</v>
      </c>
      <c r="H241" s="20">
        <v>194</v>
      </c>
      <c r="I241">
        <v>6</v>
      </c>
      <c r="J241">
        <v>1</v>
      </c>
      <c r="K241">
        <v>1</v>
      </c>
    </row>
    <row r="242" spans="1:11" x14ac:dyDescent="0.25">
      <c r="A242" s="19">
        <v>1986</v>
      </c>
      <c r="B242" t="s">
        <v>8</v>
      </c>
      <c r="C242" t="s">
        <v>8</v>
      </c>
      <c r="D242">
        <v>7</v>
      </c>
      <c r="E242" s="28">
        <v>4995</v>
      </c>
      <c r="F242" s="28">
        <v>881</v>
      </c>
      <c r="G242" s="28">
        <v>1679</v>
      </c>
      <c r="H242" s="20">
        <v>236</v>
      </c>
      <c r="I242">
        <v>7</v>
      </c>
      <c r="J242">
        <v>1</v>
      </c>
      <c r="K242">
        <v>1</v>
      </c>
    </row>
    <row r="243" spans="1:11" x14ac:dyDescent="0.25">
      <c r="A243" s="19">
        <v>1987</v>
      </c>
      <c r="B243" t="s">
        <v>8</v>
      </c>
      <c r="C243" t="s">
        <v>8</v>
      </c>
      <c r="D243">
        <v>7</v>
      </c>
      <c r="E243" s="28">
        <v>6105</v>
      </c>
      <c r="F243" s="28">
        <v>965</v>
      </c>
      <c r="G243" s="28">
        <v>2175</v>
      </c>
      <c r="H243" s="20">
        <v>259</v>
      </c>
      <c r="I243">
        <v>8</v>
      </c>
      <c r="J243">
        <v>1</v>
      </c>
      <c r="K243">
        <v>1</v>
      </c>
    </row>
    <row r="244" spans="1:11" x14ac:dyDescent="0.25">
      <c r="A244" s="19">
        <v>1988</v>
      </c>
      <c r="B244" t="s">
        <v>8</v>
      </c>
      <c r="C244" t="s">
        <v>8</v>
      </c>
      <c r="D244">
        <v>7</v>
      </c>
      <c r="E244" s="28">
        <v>7520</v>
      </c>
      <c r="F244" s="28">
        <v>997</v>
      </c>
      <c r="G244" s="28">
        <v>2258</v>
      </c>
      <c r="H244" s="20">
        <v>242</v>
      </c>
      <c r="I244">
        <v>9</v>
      </c>
      <c r="J244">
        <v>1</v>
      </c>
      <c r="K244">
        <v>1</v>
      </c>
    </row>
    <row r="245" spans="1:11" x14ac:dyDescent="0.25">
      <c r="A245" s="19">
        <v>1989</v>
      </c>
      <c r="B245" t="s">
        <v>8</v>
      </c>
      <c r="C245" t="s">
        <v>8</v>
      </c>
      <c r="D245">
        <v>7</v>
      </c>
      <c r="E245" s="28">
        <v>7450</v>
      </c>
      <c r="F245" s="28">
        <v>996</v>
      </c>
      <c r="G245" s="28">
        <v>2266</v>
      </c>
      <c r="H245" s="20">
        <v>257</v>
      </c>
      <c r="I245">
        <v>10</v>
      </c>
      <c r="J245">
        <v>1</v>
      </c>
      <c r="K245">
        <v>1</v>
      </c>
    </row>
    <row r="246" spans="1:11" x14ac:dyDescent="0.25">
      <c r="A246" s="19">
        <v>1990</v>
      </c>
      <c r="B246" t="s">
        <v>8</v>
      </c>
      <c r="C246" t="s">
        <v>8</v>
      </c>
      <c r="D246">
        <v>7</v>
      </c>
      <c r="E246" s="28">
        <v>9300</v>
      </c>
      <c r="F246" s="28">
        <v>1018</v>
      </c>
      <c r="G246" s="28">
        <v>2747</v>
      </c>
      <c r="H246" s="20">
        <v>323</v>
      </c>
      <c r="I246">
        <v>11</v>
      </c>
      <c r="J246">
        <v>1</v>
      </c>
      <c r="K246">
        <v>1</v>
      </c>
    </row>
    <row r="247" spans="1:11" x14ac:dyDescent="0.25">
      <c r="A247" s="19">
        <v>1991</v>
      </c>
      <c r="B247" t="s">
        <v>8</v>
      </c>
      <c r="C247" t="s">
        <v>8</v>
      </c>
      <c r="D247">
        <v>7</v>
      </c>
      <c r="E247" s="28">
        <v>11021</v>
      </c>
      <c r="F247" s="28">
        <v>1380</v>
      </c>
      <c r="G247" s="28">
        <v>3842</v>
      </c>
      <c r="H247" s="20">
        <v>341</v>
      </c>
      <c r="I247">
        <v>12</v>
      </c>
      <c r="J247">
        <v>1</v>
      </c>
      <c r="K247">
        <v>1</v>
      </c>
    </row>
    <row r="248" spans="1:11" x14ac:dyDescent="0.25">
      <c r="A248" s="19">
        <v>1992</v>
      </c>
      <c r="B248" t="s">
        <v>8</v>
      </c>
      <c r="C248" t="s">
        <v>8</v>
      </c>
      <c r="D248">
        <v>7</v>
      </c>
      <c r="E248" s="28">
        <v>11221</v>
      </c>
      <c r="F248" s="28">
        <v>1460</v>
      </c>
      <c r="G248" s="28">
        <v>5235</v>
      </c>
      <c r="H248" s="20">
        <v>461</v>
      </c>
      <c r="I248">
        <v>13</v>
      </c>
      <c r="J248">
        <v>1</v>
      </c>
      <c r="K248">
        <v>1</v>
      </c>
    </row>
    <row r="249" spans="1:11" x14ac:dyDescent="0.25">
      <c r="A249" s="19">
        <v>1993</v>
      </c>
      <c r="B249" t="s">
        <v>8</v>
      </c>
      <c r="C249" t="s">
        <v>8</v>
      </c>
      <c r="D249">
        <v>7</v>
      </c>
      <c r="E249" s="28">
        <v>10042</v>
      </c>
      <c r="F249" s="28">
        <v>1412</v>
      </c>
      <c r="G249" s="28">
        <v>4796</v>
      </c>
      <c r="H249" s="20">
        <v>497</v>
      </c>
      <c r="I249">
        <v>14</v>
      </c>
      <c r="J249">
        <v>1</v>
      </c>
      <c r="K249">
        <v>1</v>
      </c>
    </row>
    <row r="250" spans="1:11" x14ac:dyDescent="0.25">
      <c r="A250" s="19">
        <v>1994</v>
      </c>
      <c r="B250" t="s">
        <v>8</v>
      </c>
      <c r="C250" t="s">
        <v>8</v>
      </c>
      <c r="D250">
        <v>7</v>
      </c>
      <c r="E250" s="28">
        <v>10085</v>
      </c>
      <c r="F250" s="28">
        <v>1326</v>
      </c>
      <c r="G250" s="28">
        <v>4412</v>
      </c>
      <c r="H250" s="20">
        <v>468</v>
      </c>
      <c r="I250">
        <v>15</v>
      </c>
      <c r="J250">
        <v>1</v>
      </c>
      <c r="K250">
        <v>1</v>
      </c>
    </row>
    <row r="251" spans="1:11" x14ac:dyDescent="0.25">
      <c r="A251" s="19">
        <v>1995</v>
      </c>
      <c r="B251" t="s">
        <v>8</v>
      </c>
      <c r="C251" t="s">
        <v>8</v>
      </c>
      <c r="D251">
        <v>7</v>
      </c>
      <c r="E251" s="28">
        <v>10016</v>
      </c>
      <c r="F251" s="28">
        <v>1285</v>
      </c>
      <c r="G251" s="28">
        <v>4302</v>
      </c>
      <c r="H251" s="20">
        <v>437</v>
      </c>
      <c r="I251">
        <v>16</v>
      </c>
      <c r="J251">
        <v>1</v>
      </c>
      <c r="K251">
        <v>1</v>
      </c>
    </row>
    <row r="252" spans="1:11" x14ac:dyDescent="0.25">
      <c r="A252" s="19">
        <v>1996</v>
      </c>
      <c r="B252" t="s">
        <v>8</v>
      </c>
      <c r="C252" t="s">
        <v>8</v>
      </c>
      <c r="D252">
        <v>7</v>
      </c>
      <c r="E252" s="28">
        <v>11850</v>
      </c>
      <c r="F252" s="28">
        <v>1515</v>
      </c>
      <c r="G252" s="28">
        <v>5541</v>
      </c>
      <c r="H252" s="20">
        <v>521</v>
      </c>
      <c r="I252">
        <v>17</v>
      </c>
      <c r="J252">
        <v>1</v>
      </c>
      <c r="K252">
        <v>1</v>
      </c>
    </row>
    <row r="253" spans="1:11" x14ac:dyDescent="0.25">
      <c r="A253" s="19">
        <v>1997</v>
      </c>
      <c r="B253" t="s">
        <v>8</v>
      </c>
      <c r="C253" t="s">
        <v>8</v>
      </c>
      <c r="D253">
        <v>7</v>
      </c>
      <c r="E253" s="28">
        <v>11465</v>
      </c>
      <c r="F253" s="28">
        <v>1311</v>
      </c>
      <c r="G253" s="28">
        <v>5803</v>
      </c>
      <c r="H253" s="20">
        <v>509</v>
      </c>
      <c r="I253">
        <v>18</v>
      </c>
      <c r="J253">
        <v>1</v>
      </c>
      <c r="K253">
        <v>1</v>
      </c>
    </row>
    <row r="254" spans="1:11" x14ac:dyDescent="0.25">
      <c r="A254" s="19">
        <v>1998</v>
      </c>
      <c r="B254" t="s">
        <v>8</v>
      </c>
      <c r="C254" t="s">
        <v>8</v>
      </c>
      <c r="D254">
        <v>7</v>
      </c>
      <c r="E254" s="28">
        <v>12205</v>
      </c>
      <c r="F254" s="28">
        <v>1453</v>
      </c>
      <c r="G254" s="28">
        <v>6251</v>
      </c>
      <c r="H254" s="20">
        <v>531</v>
      </c>
      <c r="I254">
        <v>19</v>
      </c>
      <c r="J254">
        <v>1</v>
      </c>
      <c r="K254">
        <v>1</v>
      </c>
    </row>
    <row r="255" spans="1:11" x14ac:dyDescent="0.25">
      <c r="A255" s="19">
        <v>1999</v>
      </c>
      <c r="B255" t="s">
        <v>8</v>
      </c>
      <c r="C255" t="s">
        <v>8</v>
      </c>
      <c r="D255">
        <v>7</v>
      </c>
      <c r="E255" s="28">
        <v>12093</v>
      </c>
      <c r="F255" s="28">
        <v>1502</v>
      </c>
      <c r="G255" s="28">
        <v>5604</v>
      </c>
      <c r="H255" s="20">
        <v>511</v>
      </c>
      <c r="I255">
        <v>20</v>
      </c>
      <c r="J255">
        <v>1</v>
      </c>
      <c r="K255">
        <v>1</v>
      </c>
    </row>
    <row r="256" spans="1:11" x14ac:dyDescent="0.25">
      <c r="A256" s="19">
        <v>2000</v>
      </c>
      <c r="B256" t="s">
        <v>8</v>
      </c>
      <c r="C256" t="s">
        <v>8</v>
      </c>
      <c r="D256">
        <v>7</v>
      </c>
      <c r="E256" s="28">
        <v>12940</v>
      </c>
      <c r="F256" s="28">
        <v>1645</v>
      </c>
      <c r="G256" s="28">
        <v>6066</v>
      </c>
      <c r="H256" s="20">
        <v>501</v>
      </c>
      <c r="I256">
        <v>21</v>
      </c>
      <c r="J256">
        <v>1</v>
      </c>
      <c r="K256">
        <v>1</v>
      </c>
    </row>
    <row r="257" spans="1:11" x14ac:dyDescent="0.25">
      <c r="A257" s="19">
        <v>2001</v>
      </c>
      <c r="B257" t="s">
        <v>8</v>
      </c>
      <c r="C257" t="s">
        <v>8</v>
      </c>
      <c r="D257">
        <v>7</v>
      </c>
      <c r="E257" s="28">
        <v>13810</v>
      </c>
      <c r="F257" s="28">
        <v>1648</v>
      </c>
      <c r="G257" s="28">
        <v>6895</v>
      </c>
      <c r="H257" s="20">
        <v>483</v>
      </c>
      <c r="I257">
        <v>22</v>
      </c>
      <c r="J257">
        <v>1</v>
      </c>
      <c r="K257">
        <v>1</v>
      </c>
    </row>
    <row r="258" spans="1:11" x14ac:dyDescent="0.25">
      <c r="A258" s="19">
        <v>2002</v>
      </c>
      <c r="B258" t="s">
        <v>8</v>
      </c>
      <c r="C258" t="s">
        <v>8</v>
      </c>
      <c r="D258">
        <v>7</v>
      </c>
      <c r="E258" s="28">
        <v>14131</v>
      </c>
      <c r="F258" s="28">
        <v>1730</v>
      </c>
      <c r="G258" s="28">
        <v>7821</v>
      </c>
      <c r="H258" s="20">
        <v>559</v>
      </c>
      <c r="I258">
        <v>23</v>
      </c>
      <c r="J258">
        <v>1</v>
      </c>
      <c r="K258">
        <v>1</v>
      </c>
    </row>
    <row r="259" spans="1:11" x14ac:dyDescent="0.25">
      <c r="A259" s="19">
        <v>2003</v>
      </c>
      <c r="B259" t="s">
        <v>8</v>
      </c>
      <c r="C259" t="s">
        <v>8</v>
      </c>
      <c r="D259">
        <v>7</v>
      </c>
      <c r="E259" s="28">
        <v>14229</v>
      </c>
      <c r="F259" s="28">
        <v>1749</v>
      </c>
      <c r="G259" s="28">
        <v>8332</v>
      </c>
      <c r="H259" s="20">
        <v>596</v>
      </c>
      <c r="I259">
        <v>24</v>
      </c>
      <c r="J259">
        <v>1</v>
      </c>
      <c r="K259">
        <v>1</v>
      </c>
    </row>
    <row r="260" spans="1:11" x14ac:dyDescent="0.25">
      <c r="A260" s="19">
        <v>2004</v>
      </c>
      <c r="B260" t="s">
        <v>8</v>
      </c>
      <c r="C260" t="s">
        <v>8</v>
      </c>
      <c r="D260">
        <v>7</v>
      </c>
      <c r="E260" s="28">
        <v>14953</v>
      </c>
      <c r="F260" s="28">
        <v>1666</v>
      </c>
      <c r="G260" s="28">
        <v>9196</v>
      </c>
      <c r="H260" s="20">
        <v>625</v>
      </c>
      <c r="I260">
        <v>25</v>
      </c>
      <c r="J260">
        <v>1</v>
      </c>
      <c r="K260">
        <v>1</v>
      </c>
    </row>
    <row r="261" spans="1:11" x14ac:dyDescent="0.25">
      <c r="A261" s="19">
        <v>2005</v>
      </c>
      <c r="B261" t="s">
        <v>8</v>
      </c>
      <c r="C261" t="s">
        <v>8</v>
      </c>
      <c r="D261">
        <v>7</v>
      </c>
      <c r="E261" s="28">
        <v>23089</v>
      </c>
      <c r="F261" s="28">
        <v>1746</v>
      </c>
      <c r="G261" s="28">
        <v>9797</v>
      </c>
      <c r="H261" s="20">
        <v>651</v>
      </c>
      <c r="I261">
        <v>26</v>
      </c>
      <c r="J261">
        <v>1</v>
      </c>
      <c r="K261">
        <v>1</v>
      </c>
    </row>
    <row r="262" spans="1:11" x14ac:dyDescent="0.25">
      <c r="A262" s="19">
        <v>2006</v>
      </c>
      <c r="B262" t="s">
        <v>8</v>
      </c>
      <c r="C262" t="s">
        <v>8</v>
      </c>
      <c r="D262">
        <v>7</v>
      </c>
      <c r="E262" s="28">
        <v>23865</v>
      </c>
      <c r="F262" s="28">
        <v>1774</v>
      </c>
      <c r="G262" s="28">
        <v>10692</v>
      </c>
      <c r="H262" s="20">
        <v>649</v>
      </c>
      <c r="I262">
        <v>27</v>
      </c>
      <c r="J262">
        <v>1</v>
      </c>
      <c r="K262">
        <v>1</v>
      </c>
    </row>
    <row r="263" spans="1:11" x14ac:dyDescent="0.25">
      <c r="A263" s="19">
        <v>2007</v>
      </c>
      <c r="B263" t="s">
        <v>8</v>
      </c>
      <c r="C263" t="s">
        <v>8</v>
      </c>
      <c r="D263">
        <v>7</v>
      </c>
      <c r="E263" s="28">
        <v>24334</v>
      </c>
      <c r="F263" s="28">
        <v>1914</v>
      </c>
      <c r="G263" s="28">
        <v>10527</v>
      </c>
      <c r="H263" s="20">
        <v>658</v>
      </c>
      <c r="I263">
        <v>28</v>
      </c>
      <c r="J263">
        <v>1</v>
      </c>
      <c r="K263">
        <v>1</v>
      </c>
    </row>
    <row r="264" spans="1:11" x14ac:dyDescent="0.25">
      <c r="A264" s="19">
        <v>2008</v>
      </c>
      <c r="B264" t="s">
        <v>8</v>
      </c>
      <c r="C264" t="s">
        <v>8</v>
      </c>
      <c r="D264">
        <v>7</v>
      </c>
      <c r="E264" s="28">
        <v>24869</v>
      </c>
      <c r="F264" s="28">
        <v>1921</v>
      </c>
      <c r="G264" s="28">
        <v>11005</v>
      </c>
      <c r="H264" s="20">
        <v>706</v>
      </c>
      <c r="I264">
        <v>29</v>
      </c>
      <c r="J264">
        <v>1</v>
      </c>
      <c r="K264">
        <v>1</v>
      </c>
    </row>
    <row r="265" spans="1:11" x14ac:dyDescent="0.25">
      <c r="A265" s="19">
        <v>2009</v>
      </c>
      <c r="B265" t="s">
        <v>8</v>
      </c>
      <c r="C265" t="s">
        <v>8</v>
      </c>
      <c r="D265">
        <v>7</v>
      </c>
      <c r="E265" s="28">
        <v>26276</v>
      </c>
      <c r="F265" s="28">
        <v>2121</v>
      </c>
      <c r="G265" s="28">
        <v>12843</v>
      </c>
      <c r="H265" s="20">
        <v>760</v>
      </c>
      <c r="I265">
        <v>30</v>
      </c>
      <c r="J265">
        <v>1</v>
      </c>
      <c r="K265">
        <v>1</v>
      </c>
    </row>
    <row r="266" spans="1:11" x14ac:dyDescent="0.25">
      <c r="A266" s="19">
        <v>2010</v>
      </c>
      <c r="B266" t="s">
        <v>8</v>
      </c>
      <c r="C266" t="s">
        <v>8</v>
      </c>
      <c r="D266">
        <v>7</v>
      </c>
      <c r="E266" s="28">
        <v>26507</v>
      </c>
      <c r="F266" s="28">
        <v>2143</v>
      </c>
      <c r="G266" s="28">
        <v>12951</v>
      </c>
      <c r="H266" s="20">
        <v>861</v>
      </c>
      <c r="I266">
        <v>31</v>
      </c>
      <c r="J266">
        <v>1</v>
      </c>
      <c r="K266">
        <v>1</v>
      </c>
    </row>
    <row r="267" spans="1:11" x14ac:dyDescent="0.25">
      <c r="A267" s="19">
        <v>2011</v>
      </c>
      <c r="B267" t="s">
        <v>8</v>
      </c>
      <c r="C267" t="s">
        <v>8</v>
      </c>
      <c r="D267">
        <v>7</v>
      </c>
      <c r="E267" s="28">
        <v>26603</v>
      </c>
      <c r="F267" s="28">
        <v>2093</v>
      </c>
      <c r="G267" s="28">
        <v>12846</v>
      </c>
      <c r="H267" s="20">
        <v>847</v>
      </c>
      <c r="I267">
        <v>32</v>
      </c>
      <c r="J267">
        <v>1</v>
      </c>
      <c r="K267">
        <v>1</v>
      </c>
    </row>
    <row r="268" spans="1:11" x14ac:dyDescent="0.25">
      <c r="A268" s="19">
        <v>2012</v>
      </c>
      <c r="B268" t="s">
        <v>8</v>
      </c>
      <c r="C268" t="s">
        <v>8</v>
      </c>
      <c r="D268">
        <v>7</v>
      </c>
      <c r="E268" s="28">
        <v>26304</v>
      </c>
      <c r="F268" s="28">
        <v>2098</v>
      </c>
      <c r="G268" s="28">
        <v>13412</v>
      </c>
      <c r="H268" s="20">
        <v>871</v>
      </c>
      <c r="I268">
        <v>33</v>
      </c>
      <c r="J268">
        <v>1</v>
      </c>
      <c r="K268">
        <v>1</v>
      </c>
    </row>
    <row r="269" spans="1:11" x14ac:dyDescent="0.25">
      <c r="A269" s="19">
        <v>2013</v>
      </c>
      <c r="B269" t="s">
        <v>8</v>
      </c>
      <c r="C269" t="s">
        <v>8</v>
      </c>
      <c r="D269">
        <v>7</v>
      </c>
      <c r="E269" s="28">
        <v>26969</v>
      </c>
      <c r="F269" s="28">
        <v>2079</v>
      </c>
      <c r="G269" s="28">
        <v>13361</v>
      </c>
      <c r="H269" s="20">
        <v>1004</v>
      </c>
      <c r="I269">
        <v>34</v>
      </c>
      <c r="J269">
        <v>1</v>
      </c>
      <c r="K269">
        <v>1</v>
      </c>
    </row>
    <row r="270" spans="1:11" x14ac:dyDescent="0.25">
      <c r="A270" s="19">
        <v>2014</v>
      </c>
      <c r="B270" t="s">
        <v>8</v>
      </c>
      <c r="C270" t="s">
        <v>8</v>
      </c>
      <c r="D270">
        <v>7</v>
      </c>
      <c r="E270" s="28">
        <v>26839</v>
      </c>
      <c r="F270" s="28">
        <v>2091</v>
      </c>
      <c r="G270" s="28">
        <v>13147</v>
      </c>
      <c r="H270" s="20">
        <v>959</v>
      </c>
      <c r="I270">
        <v>35</v>
      </c>
      <c r="J270">
        <v>1</v>
      </c>
      <c r="K270">
        <v>1</v>
      </c>
    </row>
    <row r="271" spans="1:11" x14ac:dyDescent="0.25">
      <c r="A271" s="19">
        <v>2015</v>
      </c>
      <c r="B271" t="s">
        <v>8</v>
      </c>
      <c r="C271" t="s">
        <v>8</v>
      </c>
      <c r="D271">
        <v>7</v>
      </c>
      <c r="E271" s="28">
        <v>26967</v>
      </c>
      <c r="F271" s="28">
        <v>2093</v>
      </c>
      <c r="G271" s="28">
        <v>12948</v>
      </c>
      <c r="H271" s="20">
        <v>939</v>
      </c>
      <c r="I271">
        <v>36</v>
      </c>
      <c r="J271">
        <v>1</v>
      </c>
      <c r="K271">
        <v>1</v>
      </c>
    </row>
    <row r="272" spans="1:11" x14ac:dyDescent="0.25">
      <c r="A272" s="19">
        <v>2016</v>
      </c>
      <c r="B272" t="s">
        <v>8</v>
      </c>
      <c r="C272" t="s">
        <v>8</v>
      </c>
      <c r="D272">
        <v>7</v>
      </c>
      <c r="E272" s="28">
        <v>27667</v>
      </c>
      <c r="F272" s="28">
        <v>2054</v>
      </c>
      <c r="G272" s="28">
        <v>14076</v>
      </c>
      <c r="H272" s="20">
        <v>938</v>
      </c>
      <c r="I272">
        <v>37</v>
      </c>
      <c r="J272">
        <v>1</v>
      </c>
      <c r="K272">
        <v>1</v>
      </c>
    </row>
    <row r="273" spans="1:11" x14ac:dyDescent="0.25">
      <c r="A273" s="19">
        <v>2017</v>
      </c>
      <c r="B273" t="s">
        <v>8</v>
      </c>
      <c r="C273" t="s">
        <v>8</v>
      </c>
      <c r="D273">
        <v>7</v>
      </c>
      <c r="E273" s="28">
        <v>28229</v>
      </c>
      <c r="F273" s="28">
        <v>2142</v>
      </c>
      <c r="G273" s="28">
        <v>14976</v>
      </c>
      <c r="H273" s="20">
        <v>951</v>
      </c>
      <c r="I273">
        <v>38</v>
      </c>
      <c r="J273">
        <v>1</v>
      </c>
      <c r="K273">
        <v>1</v>
      </c>
    </row>
    <row r="274" spans="1:11" x14ac:dyDescent="0.25">
      <c r="A274" s="19">
        <v>2018</v>
      </c>
      <c r="B274" t="s">
        <v>8</v>
      </c>
      <c r="C274" t="s">
        <v>8</v>
      </c>
      <c r="D274">
        <v>7</v>
      </c>
      <c r="E274" s="28">
        <v>29333</v>
      </c>
      <c r="F274" s="28">
        <v>2132</v>
      </c>
      <c r="G274" s="28">
        <v>15496</v>
      </c>
      <c r="H274" s="20">
        <v>1028</v>
      </c>
      <c r="I274">
        <v>39</v>
      </c>
      <c r="J274">
        <v>1</v>
      </c>
      <c r="K274">
        <v>1</v>
      </c>
    </row>
    <row r="275" spans="1:11" x14ac:dyDescent="0.25">
      <c r="A275" s="19">
        <v>1980</v>
      </c>
      <c r="B275" t="s">
        <v>9</v>
      </c>
      <c r="C275" t="s">
        <v>9</v>
      </c>
      <c r="D275">
        <v>8</v>
      </c>
      <c r="E275" s="28">
        <v>1200</v>
      </c>
      <c r="F275" s="28">
        <v>210</v>
      </c>
      <c r="G275" s="20">
        <v>300</v>
      </c>
      <c r="H275" s="20">
        <v>20</v>
      </c>
      <c r="I275">
        <v>1</v>
      </c>
      <c r="J275">
        <v>1</v>
      </c>
      <c r="K275">
        <v>1</v>
      </c>
    </row>
    <row r="276" spans="1:11" x14ac:dyDescent="0.25">
      <c r="A276" s="19">
        <v>1981</v>
      </c>
      <c r="B276" t="s">
        <v>9</v>
      </c>
      <c r="C276" t="s">
        <v>9</v>
      </c>
      <c r="D276">
        <v>8</v>
      </c>
      <c r="E276" s="28">
        <v>1600</v>
      </c>
      <c r="F276" s="28">
        <v>250</v>
      </c>
      <c r="G276" s="20">
        <v>450</v>
      </c>
      <c r="H276" s="20">
        <v>24</v>
      </c>
      <c r="I276">
        <v>2</v>
      </c>
      <c r="J276">
        <v>1</v>
      </c>
      <c r="K276">
        <v>1</v>
      </c>
    </row>
    <row r="277" spans="1:11" x14ac:dyDescent="0.25">
      <c r="A277" s="19">
        <v>1982</v>
      </c>
      <c r="B277" t="s">
        <v>9</v>
      </c>
      <c r="C277" t="s">
        <v>9</v>
      </c>
      <c r="D277">
        <v>8</v>
      </c>
      <c r="E277" s="28">
        <v>1800</v>
      </c>
      <c r="F277" s="28">
        <v>200</v>
      </c>
      <c r="G277" s="20">
        <v>450</v>
      </c>
      <c r="H277" s="20">
        <v>30</v>
      </c>
      <c r="I277">
        <v>3</v>
      </c>
      <c r="J277">
        <v>1</v>
      </c>
      <c r="K277">
        <v>1</v>
      </c>
    </row>
    <row r="278" spans="1:11" x14ac:dyDescent="0.25">
      <c r="A278" s="19">
        <v>1983</v>
      </c>
      <c r="B278" t="s">
        <v>9</v>
      </c>
      <c r="C278" t="s">
        <v>9</v>
      </c>
      <c r="D278">
        <v>8</v>
      </c>
      <c r="E278" s="28">
        <v>1700</v>
      </c>
      <c r="F278" s="28">
        <v>205</v>
      </c>
      <c r="G278" s="20">
        <v>400</v>
      </c>
      <c r="H278" s="20">
        <v>25</v>
      </c>
      <c r="I278">
        <v>4</v>
      </c>
      <c r="J278">
        <v>1</v>
      </c>
      <c r="K278">
        <v>1</v>
      </c>
    </row>
    <row r="279" spans="1:11" x14ac:dyDescent="0.25">
      <c r="A279" s="19">
        <v>1984</v>
      </c>
      <c r="B279" t="s">
        <v>9</v>
      </c>
      <c r="C279" t="s">
        <v>9</v>
      </c>
      <c r="D279">
        <v>8</v>
      </c>
      <c r="E279" s="28">
        <v>1950</v>
      </c>
      <c r="F279" s="28">
        <v>235</v>
      </c>
      <c r="G279" s="20">
        <v>500</v>
      </c>
      <c r="H279" s="20">
        <v>40</v>
      </c>
      <c r="I279">
        <v>5</v>
      </c>
      <c r="J279">
        <v>1</v>
      </c>
      <c r="K279">
        <v>1</v>
      </c>
    </row>
    <row r="280" spans="1:11" x14ac:dyDescent="0.25">
      <c r="A280" s="19">
        <v>1985</v>
      </c>
      <c r="B280" t="s">
        <v>9</v>
      </c>
      <c r="C280" t="s">
        <v>9</v>
      </c>
      <c r="D280">
        <v>8</v>
      </c>
      <c r="E280" s="28">
        <v>2100</v>
      </c>
      <c r="F280" s="28">
        <v>300</v>
      </c>
      <c r="G280" s="20">
        <v>550</v>
      </c>
      <c r="H280" s="20">
        <v>33</v>
      </c>
      <c r="I280">
        <v>6</v>
      </c>
      <c r="J280">
        <v>1</v>
      </c>
      <c r="K280">
        <v>1</v>
      </c>
    </row>
    <row r="281" spans="1:11" x14ac:dyDescent="0.25">
      <c r="A281" s="19">
        <v>1986</v>
      </c>
      <c r="B281" t="s">
        <v>9</v>
      </c>
      <c r="C281" t="s">
        <v>9</v>
      </c>
      <c r="D281">
        <v>8</v>
      </c>
      <c r="E281" s="28">
        <v>2600</v>
      </c>
      <c r="F281" s="28">
        <v>440</v>
      </c>
      <c r="G281" s="20">
        <v>700</v>
      </c>
      <c r="H281" s="20">
        <v>45</v>
      </c>
      <c r="I281">
        <v>7</v>
      </c>
      <c r="J281">
        <v>1</v>
      </c>
      <c r="K281">
        <v>1</v>
      </c>
    </row>
    <row r="282" spans="1:11" x14ac:dyDescent="0.25">
      <c r="A282" s="19">
        <v>1987</v>
      </c>
      <c r="B282" t="s">
        <v>9</v>
      </c>
      <c r="C282" t="s">
        <v>9</v>
      </c>
      <c r="D282">
        <v>8</v>
      </c>
      <c r="E282" s="28">
        <v>2800</v>
      </c>
      <c r="F282" s="28">
        <v>460</v>
      </c>
      <c r="G282" s="20">
        <v>1000</v>
      </c>
      <c r="H282" s="20">
        <v>51</v>
      </c>
      <c r="I282">
        <v>8</v>
      </c>
      <c r="J282">
        <v>1</v>
      </c>
      <c r="K282">
        <v>1</v>
      </c>
    </row>
    <row r="283" spans="1:11" x14ac:dyDescent="0.25">
      <c r="A283" s="19">
        <v>1988</v>
      </c>
      <c r="B283" t="s">
        <v>9</v>
      </c>
      <c r="C283" t="s">
        <v>9</v>
      </c>
      <c r="D283">
        <v>8</v>
      </c>
      <c r="E283" s="28">
        <v>2980</v>
      </c>
      <c r="F283" s="28">
        <v>440</v>
      </c>
      <c r="G283" s="20">
        <v>1300</v>
      </c>
      <c r="H283" s="20">
        <v>56</v>
      </c>
      <c r="I283">
        <v>9</v>
      </c>
      <c r="J283">
        <v>1</v>
      </c>
      <c r="K283">
        <v>1</v>
      </c>
    </row>
    <row r="284" spans="1:11" x14ac:dyDescent="0.25">
      <c r="A284" s="19">
        <v>1989</v>
      </c>
      <c r="B284" t="s">
        <v>9</v>
      </c>
      <c r="C284" t="s">
        <v>9</v>
      </c>
      <c r="D284">
        <v>8</v>
      </c>
      <c r="E284" s="28">
        <v>2900</v>
      </c>
      <c r="F284" s="28">
        <v>480</v>
      </c>
      <c r="G284" s="20">
        <v>1350</v>
      </c>
      <c r="H284" s="20">
        <v>80</v>
      </c>
      <c r="I284">
        <v>10</v>
      </c>
      <c r="J284">
        <v>1</v>
      </c>
      <c r="K284">
        <v>1</v>
      </c>
    </row>
    <row r="285" spans="1:11" x14ac:dyDescent="0.25">
      <c r="A285" s="19">
        <v>1990</v>
      </c>
      <c r="B285" t="s">
        <v>9</v>
      </c>
      <c r="C285" t="s">
        <v>9</v>
      </c>
      <c r="D285">
        <v>8</v>
      </c>
      <c r="E285" s="28">
        <v>3250</v>
      </c>
      <c r="F285" s="28">
        <v>570</v>
      </c>
      <c r="G285" s="20">
        <v>1500</v>
      </c>
      <c r="H285" s="20">
        <v>98</v>
      </c>
      <c r="I285">
        <v>11</v>
      </c>
      <c r="J285">
        <v>1</v>
      </c>
      <c r="K285">
        <v>1</v>
      </c>
    </row>
    <row r="286" spans="1:11" x14ac:dyDescent="0.25">
      <c r="A286" s="19">
        <v>1991</v>
      </c>
      <c r="B286" t="s">
        <v>9</v>
      </c>
      <c r="C286" t="s">
        <v>9</v>
      </c>
      <c r="D286">
        <v>8</v>
      </c>
      <c r="E286" s="28">
        <v>3500</v>
      </c>
      <c r="F286" s="28">
        <v>700</v>
      </c>
      <c r="G286" s="28">
        <v>1800</v>
      </c>
      <c r="H286" s="20">
        <v>130</v>
      </c>
      <c r="I286">
        <v>12</v>
      </c>
      <c r="J286">
        <v>1</v>
      </c>
      <c r="K286">
        <v>1</v>
      </c>
    </row>
    <row r="287" spans="1:11" x14ac:dyDescent="0.25">
      <c r="A287" s="19">
        <v>1992</v>
      </c>
      <c r="B287" t="s">
        <v>9</v>
      </c>
      <c r="C287" t="s">
        <v>9</v>
      </c>
      <c r="D287">
        <v>8</v>
      </c>
      <c r="E287" s="28">
        <v>3700</v>
      </c>
      <c r="F287" s="28">
        <v>880</v>
      </c>
      <c r="G287" s="28">
        <v>2250</v>
      </c>
      <c r="H287" s="20">
        <v>180</v>
      </c>
      <c r="I287">
        <v>13</v>
      </c>
      <c r="J287">
        <v>1</v>
      </c>
      <c r="K287">
        <v>1</v>
      </c>
    </row>
    <row r="288" spans="1:11" x14ac:dyDescent="0.25">
      <c r="A288" s="19">
        <v>1993</v>
      </c>
      <c r="B288" t="s">
        <v>9</v>
      </c>
      <c r="C288" t="s">
        <v>9</v>
      </c>
      <c r="D288">
        <v>8</v>
      </c>
      <c r="E288" s="28">
        <v>4050</v>
      </c>
      <c r="F288" s="28">
        <v>880</v>
      </c>
      <c r="G288" s="28">
        <v>2650</v>
      </c>
      <c r="H288" s="20">
        <v>230</v>
      </c>
      <c r="I288">
        <v>14</v>
      </c>
      <c r="J288">
        <v>1</v>
      </c>
      <c r="K288">
        <v>1</v>
      </c>
    </row>
    <row r="289" spans="1:11" x14ac:dyDescent="0.25">
      <c r="A289" s="19">
        <v>1994</v>
      </c>
      <c r="B289" t="s">
        <v>9</v>
      </c>
      <c r="C289" t="s">
        <v>9</v>
      </c>
      <c r="D289">
        <v>8</v>
      </c>
      <c r="E289" s="28">
        <v>4450</v>
      </c>
      <c r="F289" s="28">
        <v>920</v>
      </c>
      <c r="G289" s="28">
        <v>3000</v>
      </c>
      <c r="H289" s="20">
        <v>260</v>
      </c>
      <c r="I289">
        <v>15</v>
      </c>
      <c r="J289">
        <v>1</v>
      </c>
      <c r="K289">
        <v>1</v>
      </c>
    </row>
    <row r="290" spans="1:11" x14ac:dyDescent="0.25">
      <c r="A290" s="19">
        <v>1995</v>
      </c>
      <c r="B290" t="s">
        <v>9</v>
      </c>
      <c r="C290" t="s">
        <v>9</v>
      </c>
      <c r="D290">
        <v>8</v>
      </c>
      <c r="E290" s="28">
        <v>4400</v>
      </c>
      <c r="F290" s="28">
        <v>1080</v>
      </c>
      <c r="G290" s="28">
        <v>3200</v>
      </c>
      <c r="H290" s="20">
        <v>310</v>
      </c>
      <c r="I290">
        <v>16</v>
      </c>
      <c r="J290">
        <v>1</v>
      </c>
      <c r="K290">
        <v>1</v>
      </c>
    </row>
    <row r="291" spans="1:11" x14ac:dyDescent="0.25">
      <c r="A291" s="19">
        <v>1996</v>
      </c>
      <c r="B291" t="s">
        <v>9</v>
      </c>
      <c r="C291" t="s">
        <v>9</v>
      </c>
      <c r="D291">
        <v>8</v>
      </c>
      <c r="E291" s="28">
        <v>4600</v>
      </c>
      <c r="F291" s="28">
        <v>1100</v>
      </c>
      <c r="G291" s="28">
        <v>3800</v>
      </c>
      <c r="H291" s="20">
        <v>370</v>
      </c>
      <c r="I291">
        <v>17</v>
      </c>
      <c r="J291">
        <v>1</v>
      </c>
      <c r="K291">
        <v>1</v>
      </c>
    </row>
    <row r="292" spans="1:11" x14ac:dyDescent="0.25">
      <c r="A292" s="19">
        <v>1997</v>
      </c>
      <c r="B292" t="s">
        <v>9</v>
      </c>
      <c r="C292" t="s">
        <v>9</v>
      </c>
      <c r="D292">
        <v>8</v>
      </c>
      <c r="E292" s="28">
        <v>4800</v>
      </c>
      <c r="F292" s="28">
        <v>1170</v>
      </c>
      <c r="G292" s="28">
        <v>4300</v>
      </c>
      <c r="H292" s="20">
        <v>390</v>
      </c>
      <c r="I292">
        <v>18</v>
      </c>
      <c r="J292">
        <v>1</v>
      </c>
      <c r="K292">
        <v>1</v>
      </c>
    </row>
    <row r="293" spans="1:11" x14ac:dyDescent="0.25">
      <c r="A293" s="19">
        <v>1998</v>
      </c>
      <c r="B293" t="s">
        <v>9</v>
      </c>
      <c r="C293" t="s">
        <v>9</v>
      </c>
      <c r="D293">
        <v>8</v>
      </c>
      <c r="E293" s="28">
        <v>4600</v>
      </c>
      <c r="F293" s="28">
        <v>1130</v>
      </c>
      <c r="G293" s="28">
        <v>4200</v>
      </c>
      <c r="H293" s="20">
        <v>450</v>
      </c>
      <c r="I293">
        <v>19</v>
      </c>
      <c r="J293">
        <v>1</v>
      </c>
      <c r="K293">
        <v>1</v>
      </c>
    </row>
    <row r="294" spans="1:11" x14ac:dyDescent="0.25">
      <c r="A294" s="19">
        <v>1999</v>
      </c>
      <c r="B294" t="s">
        <v>9</v>
      </c>
      <c r="C294" t="s">
        <v>9</v>
      </c>
      <c r="D294">
        <v>8</v>
      </c>
      <c r="E294" s="28">
        <v>4600</v>
      </c>
      <c r="F294" s="28">
        <v>1220</v>
      </c>
      <c r="G294" s="28">
        <v>4500</v>
      </c>
      <c r="H294" s="20">
        <v>440</v>
      </c>
      <c r="I294">
        <v>20</v>
      </c>
      <c r="J294">
        <v>1</v>
      </c>
      <c r="K294">
        <v>1</v>
      </c>
    </row>
    <row r="295" spans="1:11" x14ac:dyDescent="0.25">
      <c r="A295" s="19">
        <v>2000</v>
      </c>
      <c r="B295" t="s">
        <v>9</v>
      </c>
      <c r="C295" t="s">
        <v>9</v>
      </c>
      <c r="D295">
        <v>8</v>
      </c>
      <c r="E295" s="28">
        <v>5000</v>
      </c>
      <c r="F295" s="28">
        <v>1950</v>
      </c>
      <c r="G295" s="28">
        <v>4950</v>
      </c>
      <c r="H295" s="20">
        <v>450</v>
      </c>
      <c r="I295">
        <v>21</v>
      </c>
      <c r="J295">
        <v>1</v>
      </c>
      <c r="K295">
        <v>1</v>
      </c>
    </row>
    <row r="296" spans="1:11" x14ac:dyDescent="0.25">
      <c r="A296" s="19">
        <v>2001</v>
      </c>
      <c r="B296" t="s">
        <v>9</v>
      </c>
      <c r="C296" t="s">
        <v>9</v>
      </c>
      <c r="D296">
        <v>8</v>
      </c>
      <c r="E296" s="28">
        <v>5200</v>
      </c>
      <c r="F296" s="28">
        <v>1270</v>
      </c>
      <c r="G296" s="28">
        <v>5400</v>
      </c>
      <c r="H296" s="20">
        <v>440</v>
      </c>
      <c r="I296">
        <v>22</v>
      </c>
      <c r="J296">
        <v>1</v>
      </c>
      <c r="K296">
        <v>1</v>
      </c>
    </row>
    <row r="297" spans="1:11" x14ac:dyDescent="0.25">
      <c r="A297" s="19">
        <v>2002</v>
      </c>
      <c r="B297" t="s">
        <v>9</v>
      </c>
      <c r="C297" t="s">
        <v>9</v>
      </c>
      <c r="D297">
        <v>8</v>
      </c>
      <c r="E297" s="28">
        <v>5800</v>
      </c>
      <c r="F297" s="28">
        <v>1180</v>
      </c>
      <c r="G297" s="28">
        <v>6300</v>
      </c>
      <c r="H297" s="20">
        <v>540</v>
      </c>
      <c r="I297">
        <v>23</v>
      </c>
      <c r="J297">
        <v>1</v>
      </c>
      <c r="K297">
        <v>1</v>
      </c>
    </row>
    <row r="298" spans="1:11" x14ac:dyDescent="0.25">
      <c r="A298" s="19">
        <v>2003</v>
      </c>
      <c r="B298" t="s">
        <v>9</v>
      </c>
      <c r="C298" t="s">
        <v>9</v>
      </c>
      <c r="D298">
        <v>8</v>
      </c>
      <c r="E298" s="28">
        <v>6300</v>
      </c>
      <c r="F298" s="28">
        <v>1250</v>
      </c>
      <c r="G298" s="28">
        <v>7300</v>
      </c>
      <c r="H298" s="20">
        <v>550</v>
      </c>
      <c r="I298">
        <v>24</v>
      </c>
      <c r="J298">
        <v>1</v>
      </c>
      <c r="K298">
        <v>1</v>
      </c>
    </row>
    <row r="299" spans="1:11" x14ac:dyDescent="0.25">
      <c r="A299" s="19">
        <v>2004</v>
      </c>
      <c r="B299" t="s">
        <v>9</v>
      </c>
      <c r="C299" t="s">
        <v>9</v>
      </c>
      <c r="D299">
        <v>8</v>
      </c>
      <c r="E299" s="28">
        <v>6000</v>
      </c>
      <c r="F299" s="28">
        <v>1250</v>
      </c>
      <c r="G299" s="28">
        <v>6900</v>
      </c>
      <c r="H299" s="20">
        <v>580</v>
      </c>
      <c r="I299">
        <v>25</v>
      </c>
      <c r="J299">
        <v>1</v>
      </c>
      <c r="K299">
        <v>1</v>
      </c>
    </row>
    <row r="300" spans="1:11" x14ac:dyDescent="0.25">
      <c r="A300" s="19">
        <v>2005</v>
      </c>
      <c r="B300" t="s">
        <v>9</v>
      </c>
      <c r="C300" t="s">
        <v>9</v>
      </c>
      <c r="D300">
        <v>8</v>
      </c>
      <c r="E300" s="28">
        <v>7100</v>
      </c>
      <c r="F300" s="28">
        <v>1300</v>
      </c>
      <c r="G300" s="28">
        <v>9300</v>
      </c>
      <c r="H300" s="20">
        <v>670</v>
      </c>
      <c r="I300">
        <v>26</v>
      </c>
      <c r="J300">
        <v>1</v>
      </c>
      <c r="K300">
        <v>1</v>
      </c>
    </row>
    <row r="301" spans="1:11" x14ac:dyDescent="0.25">
      <c r="A301" s="19">
        <v>2006</v>
      </c>
      <c r="B301" t="s">
        <v>9</v>
      </c>
      <c r="C301" t="s">
        <v>9</v>
      </c>
      <c r="D301">
        <v>8</v>
      </c>
      <c r="E301" s="28">
        <v>7500</v>
      </c>
      <c r="F301" s="28">
        <v>1460</v>
      </c>
      <c r="G301" s="20">
        <v>10500</v>
      </c>
      <c r="H301" s="20">
        <v>760</v>
      </c>
      <c r="I301">
        <v>27</v>
      </c>
      <c r="J301">
        <v>1</v>
      </c>
      <c r="K301">
        <v>1</v>
      </c>
    </row>
    <row r="302" spans="1:11" x14ac:dyDescent="0.25">
      <c r="A302" s="19">
        <v>2007</v>
      </c>
      <c r="B302" t="s">
        <v>9</v>
      </c>
      <c r="C302" t="s">
        <v>9</v>
      </c>
      <c r="D302">
        <v>8</v>
      </c>
      <c r="E302" s="28">
        <v>7100</v>
      </c>
      <c r="F302" s="28">
        <v>1260</v>
      </c>
      <c r="G302" s="20">
        <v>9600</v>
      </c>
      <c r="H302" s="20">
        <v>730</v>
      </c>
      <c r="I302">
        <v>28</v>
      </c>
      <c r="J302">
        <v>1</v>
      </c>
      <c r="K302">
        <v>1</v>
      </c>
    </row>
    <row r="303" spans="1:11" x14ac:dyDescent="0.25">
      <c r="A303" s="19">
        <v>2008</v>
      </c>
      <c r="B303" t="s">
        <v>9</v>
      </c>
      <c r="C303" t="s">
        <v>9</v>
      </c>
      <c r="D303">
        <v>8</v>
      </c>
      <c r="E303" s="28">
        <v>7600</v>
      </c>
      <c r="F303" s="28">
        <v>1250</v>
      </c>
      <c r="G303" s="20">
        <v>9950</v>
      </c>
      <c r="H303" s="20">
        <v>800</v>
      </c>
      <c r="I303">
        <v>29</v>
      </c>
      <c r="J303">
        <v>1</v>
      </c>
      <c r="K303">
        <v>1</v>
      </c>
    </row>
    <row r="304" spans="1:11" x14ac:dyDescent="0.25">
      <c r="A304" s="19">
        <v>2009</v>
      </c>
      <c r="B304" t="s">
        <v>9</v>
      </c>
      <c r="C304" t="s">
        <v>9</v>
      </c>
      <c r="D304">
        <v>8</v>
      </c>
      <c r="E304" s="28">
        <v>7100</v>
      </c>
      <c r="F304" s="28">
        <v>1190</v>
      </c>
      <c r="G304" s="20">
        <v>9500</v>
      </c>
      <c r="H304" s="20">
        <v>800</v>
      </c>
      <c r="I304">
        <v>30</v>
      </c>
      <c r="J304">
        <v>1</v>
      </c>
      <c r="K304">
        <v>1</v>
      </c>
    </row>
    <row r="305" spans="1:11" x14ac:dyDescent="0.25">
      <c r="A305" s="19">
        <v>2010</v>
      </c>
      <c r="B305" t="s">
        <v>9</v>
      </c>
      <c r="C305" t="s">
        <v>9</v>
      </c>
      <c r="D305">
        <v>8</v>
      </c>
      <c r="E305" s="28">
        <v>7500</v>
      </c>
      <c r="F305" s="28">
        <v>1320</v>
      </c>
      <c r="G305" s="20">
        <v>10050</v>
      </c>
      <c r="H305" s="20">
        <v>950</v>
      </c>
      <c r="I305">
        <v>31</v>
      </c>
      <c r="J305">
        <v>1</v>
      </c>
      <c r="K305">
        <v>1</v>
      </c>
    </row>
    <row r="306" spans="1:11" x14ac:dyDescent="0.25">
      <c r="A306" s="19">
        <v>2011</v>
      </c>
      <c r="B306" t="s">
        <v>9</v>
      </c>
      <c r="C306" t="s">
        <v>9</v>
      </c>
      <c r="D306">
        <v>8</v>
      </c>
      <c r="E306" s="28">
        <v>7600</v>
      </c>
      <c r="F306" s="28">
        <v>1600</v>
      </c>
      <c r="G306" s="20">
        <v>10150</v>
      </c>
      <c r="H306" s="20">
        <v>945</v>
      </c>
      <c r="I306">
        <v>32</v>
      </c>
      <c r="J306">
        <v>1</v>
      </c>
      <c r="K306">
        <v>1</v>
      </c>
    </row>
    <row r="307" spans="1:11" x14ac:dyDescent="0.25">
      <c r="A307" s="19">
        <v>2012</v>
      </c>
      <c r="B307" t="s">
        <v>9</v>
      </c>
      <c r="C307" t="s">
        <v>9</v>
      </c>
      <c r="D307">
        <v>8</v>
      </c>
      <c r="E307" s="28">
        <v>7950</v>
      </c>
      <c r="F307" s="28">
        <v>1600</v>
      </c>
      <c r="G307" s="20">
        <v>10900</v>
      </c>
      <c r="H307" s="20">
        <v>980</v>
      </c>
      <c r="I307">
        <v>33</v>
      </c>
      <c r="J307">
        <v>1</v>
      </c>
      <c r="K307">
        <v>1</v>
      </c>
    </row>
    <row r="308" spans="1:11" x14ac:dyDescent="0.25">
      <c r="A308" s="19">
        <v>2013</v>
      </c>
      <c r="B308" t="s">
        <v>9</v>
      </c>
      <c r="C308" t="s">
        <v>9</v>
      </c>
      <c r="D308">
        <v>8</v>
      </c>
      <c r="E308" s="28">
        <v>8200</v>
      </c>
      <c r="F308" s="28">
        <v>1700</v>
      </c>
      <c r="G308" s="20">
        <v>10600</v>
      </c>
      <c r="H308" s="20">
        <v>870</v>
      </c>
      <c r="I308">
        <v>34</v>
      </c>
      <c r="J308">
        <v>1</v>
      </c>
      <c r="K308">
        <v>1</v>
      </c>
    </row>
    <row r="309" spans="1:11" x14ac:dyDescent="0.25">
      <c r="A309" s="19">
        <v>2014</v>
      </c>
      <c r="B309" t="s">
        <v>9</v>
      </c>
      <c r="C309" t="s">
        <v>9</v>
      </c>
      <c r="D309">
        <v>8</v>
      </c>
      <c r="E309" s="28">
        <v>8200</v>
      </c>
      <c r="F309" s="28">
        <v>1940</v>
      </c>
      <c r="G309" s="20">
        <v>10400</v>
      </c>
      <c r="H309" s="20">
        <v>910</v>
      </c>
      <c r="I309">
        <v>35</v>
      </c>
      <c r="J309">
        <v>1</v>
      </c>
      <c r="K309">
        <v>1</v>
      </c>
    </row>
    <row r="310" spans="1:11" x14ac:dyDescent="0.25">
      <c r="A310" s="19">
        <v>2015</v>
      </c>
      <c r="B310" t="s">
        <v>9</v>
      </c>
      <c r="C310" t="s">
        <v>9</v>
      </c>
      <c r="D310">
        <v>8</v>
      </c>
      <c r="E310" s="28">
        <v>9000</v>
      </c>
      <c r="F310" s="28">
        <v>1900</v>
      </c>
      <c r="G310" s="20">
        <v>10400</v>
      </c>
      <c r="H310" s="20">
        <v>910</v>
      </c>
      <c r="I310">
        <v>36</v>
      </c>
      <c r="J310">
        <v>1</v>
      </c>
      <c r="K310">
        <v>1</v>
      </c>
    </row>
    <row r="311" spans="1:11" x14ac:dyDescent="0.25">
      <c r="A311" s="19">
        <v>2016</v>
      </c>
      <c r="B311" t="s">
        <v>9</v>
      </c>
      <c r="C311" t="s">
        <v>9</v>
      </c>
      <c r="D311">
        <v>8</v>
      </c>
      <c r="E311" s="28">
        <v>9700</v>
      </c>
      <c r="F311" s="28">
        <v>1730</v>
      </c>
      <c r="G311" s="20">
        <v>12300</v>
      </c>
      <c r="H311" s="20">
        <v>905</v>
      </c>
      <c r="I311">
        <v>37</v>
      </c>
      <c r="J311">
        <v>1</v>
      </c>
      <c r="K311">
        <v>1</v>
      </c>
    </row>
    <row r="312" spans="1:11" x14ac:dyDescent="0.25">
      <c r="A312" s="19">
        <v>2017</v>
      </c>
      <c r="B312" t="s">
        <v>9</v>
      </c>
      <c r="C312" t="s">
        <v>9</v>
      </c>
      <c r="D312">
        <v>8</v>
      </c>
      <c r="E312" s="28">
        <v>10150</v>
      </c>
      <c r="F312" s="28">
        <v>1750</v>
      </c>
      <c r="G312" s="20">
        <v>12600</v>
      </c>
      <c r="H312" s="20">
        <v>1005</v>
      </c>
      <c r="I312">
        <v>38</v>
      </c>
      <c r="J312">
        <v>1</v>
      </c>
      <c r="K312">
        <v>1</v>
      </c>
    </row>
    <row r="313" spans="1:11" x14ac:dyDescent="0.25">
      <c r="A313" s="19">
        <v>2018</v>
      </c>
      <c r="B313" t="s">
        <v>9</v>
      </c>
      <c r="C313" t="s">
        <v>9</v>
      </c>
      <c r="D313">
        <v>8</v>
      </c>
      <c r="E313" s="28">
        <v>10100</v>
      </c>
      <c r="F313" s="28">
        <v>1590</v>
      </c>
      <c r="G313" s="20">
        <v>12700</v>
      </c>
      <c r="H313" s="20">
        <v>940</v>
      </c>
      <c r="I313">
        <v>39</v>
      </c>
      <c r="J313">
        <v>1</v>
      </c>
      <c r="K313">
        <v>1</v>
      </c>
    </row>
    <row r="314" spans="1:11" x14ac:dyDescent="0.25">
      <c r="A314" s="19">
        <v>1980</v>
      </c>
      <c r="B314" t="s">
        <v>10</v>
      </c>
      <c r="C314" t="s">
        <v>10</v>
      </c>
      <c r="D314">
        <v>9</v>
      </c>
      <c r="E314" s="26">
        <v>4828.4628365171102</v>
      </c>
      <c r="F314" s="26">
        <v>899.2381931909938</v>
      </c>
      <c r="G314" s="26">
        <v>945</v>
      </c>
      <c r="H314" s="26">
        <v>91</v>
      </c>
      <c r="I314">
        <v>1</v>
      </c>
      <c r="J314">
        <v>1</v>
      </c>
      <c r="K314">
        <v>0</v>
      </c>
    </row>
    <row r="315" spans="1:11" x14ac:dyDescent="0.25">
      <c r="A315" s="19">
        <v>1981</v>
      </c>
      <c r="B315" t="s">
        <v>10</v>
      </c>
      <c r="C315" t="s">
        <v>10</v>
      </c>
      <c r="D315">
        <v>9</v>
      </c>
      <c r="E315" s="26">
        <v>4827.7288838709255</v>
      </c>
      <c r="F315" s="26">
        <v>899.19216813916159</v>
      </c>
      <c r="G315" s="26">
        <v>962</v>
      </c>
      <c r="H315" s="26">
        <v>92</v>
      </c>
      <c r="I315">
        <v>2</v>
      </c>
      <c r="J315">
        <v>1</v>
      </c>
      <c r="K315">
        <v>0</v>
      </c>
    </row>
    <row r="316" spans="1:11" x14ac:dyDescent="0.25">
      <c r="A316" s="19">
        <v>1982</v>
      </c>
      <c r="B316" t="s">
        <v>10</v>
      </c>
      <c r="C316" t="s">
        <v>10</v>
      </c>
      <c r="D316">
        <v>9</v>
      </c>
      <c r="E316" s="26">
        <v>4829.3089477591038</v>
      </c>
      <c r="F316" s="26">
        <v>899.24709051596801</v>
      </c>
      <c r="G316" s="26">
        <v>971</v>
      </c>
      <c r="H316" s="26">
        <v>93</v>
      </c>
      <c r="I316">
        <v>3</v>
      </c>
      <c r="J316">
        <v>1</v>
      </c>
      <c r="K316">
        <v>0</v>
      </c>
    </row>
    <row r="317" spans="1:11" x14ac:dyDescent="0.25">
      <c r="A317" s="19">
        <v>1983</v>
      </c>
      <c r="B317" t="s">
        <v>10</v>
      </c>
      <c r="C317" t="s">
        <v>10</v>
      </c>
      <c r="D317">
        <v>9</v>
      </c>
      <c r="E317" s="26">
        <v>4834.4476324659208</v>
      </c>
      <c r="F317" s="26">
        <v>899.54503409663994</v>
      </c>
      <c r="G317" s="26">
        <v>980</v>
      </c>
      <c r="H317" s="26">
        <v>94.467545784319995</v>
      </c>
      <c r="I317">
        <v>4</v>
      </c>
      <c r="J317">
        <v>1</v>
      </c>
      <c r="K317">
        <v>0</v>
      </c>
    </row>
    <row r="318" spans="1:11" x14ac:dyDescent="0.25">
      <c r="A318" s="19">
        <v>1984</v>
      </c>
      <c r="B318" t="s">
        <v>10</v>
      </c>
      <c r="C318" t="s">
        <v>10</v>
      </c>
      <c r="D318">
        <v>9</v>
      </c>
      <c r="E318" s="26">
        <v>4825.9481737216001</v>
      </c>
      <c r="F318" s="26">
        <v>899.20902174719993</v>
      </c>
      <c r="G318" s="26">
        <v>986</v>
      </c>
      <c r="H318" s="26">
        <v>94.134368153599993</v>
      </c>
      <c r="I318">
        <v>5</v>
      </c>
      <c r="J318">
        <v>1</v>
      </c>
      <c r="K318">
        <v>0</v>
      </c>
    </row>
    <row r="319" spans="1:11" x14ac:dyDescent="0.25">
      <c r="A319" s="19">
        <v>1985</v>
      </c>
      <c r="B319" t="s">
        <v>10</v>
      </c>
      <c r="C319" t="s">
        <v>10</v>
      </c>
      <c r="D319">
        <v>9</v>
      </c>
      <c r="E319" s="26">
        <v>4824.8805447680006</v>
      </c>
      <c r="F319" s="26">
        <v>898.99765145599997</v>
      </c>
      <c r="G319" s="26">
        <v>994</v>
      </c>
      <c r="H319" s="26">
        <v>93.677040128000002</v>
      </c>
      <c r="I319">
        <v>6</v>
      </c>
      <c r="J319">
        <v>1</v>
      </c>
      <c r="K319">
        <v>0</v>
      </c>
    </row>
    <row r="320" spans="1:11" x14ac:dyDescent="0.25">
      <c r="A320" s="19">
        <v>1986</v>
      </c>
      <c r="B320" t="s">
        <v>10</v>
      </c>
      <c r="C320" t="s">
        <v>10</v>
      </c>
      <c r="D320">
        <v>9</v>
      </c>
      <c r="E320" s="26">
        <v>4824.0591206400004</v>
      </c>
      <c r="F320" s="26">
        <v>898.9620428799999</v>
      </c>
      <c r="G320" s="26">
        <v>1015</v>
      </c>
      <c r="H320" s="26">
        <v>93.729533439999997</v>
      </c>
      <c r="I320">
        <v>7</v>
      </c>
      <c r="J320">
        <v>1</v>
      </c>
      <c r="K320">
        <v>0</v>
      </c>
    </row>
    <row r="321" spans="1:11" x14ac:dyDescent="0.25">
      <c r="A321" s="19">
        <v>1987</v>
      </c>
      <c r="B321" t="s">
        <v>10</v>
      </c>
      <c r="C321" t="s">
        <v>10</v>
      </c>
      <c r="D321">
        <v>9</v>
      </c>
      <c r="E321" s="26">
        <v>4837.2092671999999</v>
      </c>
      <c r="F321" s="26">
        <v>899.52170239999998</v>
      </c>
      <c r="G321" s="26">
        <v>1050</v>
      </c>
      <c r="H321" s="26">
        <v>94.634611199999995</v>
      </c>
      <c r="I321">
        <v>8</v>
      </c>
      <c r="J321">
        <v>1</v>
      </c>
      <c r="K321">
        <v>0</v>
      </c>
    </row>
    <row r="322" spans="1:11" x14ac:dyDescent="0.25">
      <c r="A322" s="19">
        <v>1988</v>
      </c>
      <c r="B322" t="s">
        <v>10</v>
      </c>
      <c r="C322" t="s">
        <v>10</v>
      </c>
      <c r="D322">
        <v>9</v>
      </c>
      <c r="E322" s="26">
        <v>4860.1410559999995</v>
      </c>
      <c r="F322" s="26">
        <v>901.03475200000014</v>
      </c>
      <c r="G322" s="26">
        <v>1109.23776</v>
      </c>
      <c r="H322" s="26">
        <v>96.162175999999988</v>
      </c>
      <c r="I322">
        <v>9</v>
      </c>
      <c r="J322">
        <v>1</v>
      </c>
      <c r="K322">
        <v>0</v>
      </c>
    </row>
    <row r="323" spans="1:11" x14ac:dyDescent="0.25">
      <c r="A323" s="19">
        <v>1989</v>
      </c>
      <c r="B323" t="s">
        <v>10</v>
      </c>
      <c r="C323" t="s">
        <v>10</v>
      </c>
      <c r="D323">
        <v>9</v>
      </c>
      <c r="E323" s="26">
        <v>4783.4508799999994</v>
      </c>
      <c r="F323" s="26">
        <v>897.52895999999998</v>
      </c>
      <c r="G323" s="26">
        <v>1090.3648000000001</v>
      </c>
      <c r="H323" s="26">
        <v>92.46848</v>
      </c>
      <c r="I323">
        <v>10</v>
      </c>
      <c r="J323">
        <v>1</v>
      </c>
      <c r="K323">
        <v>0</v>
      </c>
    </row>
    <row r="324" spans="1:11" x14ac:dyDescent="0.25">
      <c r="A324" s="19">
        <v>1990</v>
      </c>
      <c r="B324" t="s">
        <v>10</v>
      </c>
      <c r="C324" t="s">
        <v>10</v>
      </c>
      <c r="D324">
        <v>9</v>
      </c>
      <c r="E324" s="26">
        <v>4819.5424000000003</v>
      </c>
      <c r="F324" s="26">
        <v>897.94079999999997</v>
      </c>
      <c r="G324" s="26">
        <v>1090.3040000000001</v>
      </c>
      <c r="H324" s="26">
        <v>91.3904</v>
      </c>
      <c r="I324">
        <v>11</v>
      </c>
      <c r="J324">
        <v>1</v>
      </c>
      <c r="K324">
        <v>0</v>
      </c>
    </row>
    <row r="325" spans="1:11" x14ac:dyDescent="0.25">
      <c r="A325" s="19">
        <v>1991</v>
      </c>
      <c r="B325" t="s">
        <v>10</v>
      </c>
      <c r="C325" t="s">
        <v>10</v>
      </c>
      <c r="D325">
        <v>9</v>
      </c>
      <c r="E325" s="26">
        <v>4819.9520000000002</v>
      </c>
      <c r="F325" s="26">
        <v>898.78399999999999</v>
      </c>
      <c r="G325" s="26">
        <v>1087.92</v>
      </c>
      <c r="H325" s="26">
        <v>93.99199999999999</v>
      </c>
      <c r="I325">
        <v>12</v>
      </c>
      <c r="J325">
        <v>1</v>
      </c>
      <c r="K325">
        <v>0</v>
      </c>
    </row>
    <row r="326" spans="1:11" x14ac:dyDescent="0.25">
      <c r="A326" s="19">
        <v>1992</v>
      </c>
      <c r="B326" t="s">
        <v>10</v>
      </c>
      <c r="C326" t="s">
        <v>10</v>
      </c>
      <c r="D326">
        <v>9</v>
      </c>
      <c r="E326" s="26">
        <v>4902.96</v>
      </c>
      <c r="F326" s="26">
        <v>902.32</v>
      </c>
      <c r="G326" s="26">
        <v>1113.5999999999999</v>
      </c>
      <c r="H326" s="26">
        <v>99.16</v>
      </c>
      <c r="I326">
        <v>13</v>
      </c>
      <c r="J326">
        <v>1</v>
      </c>
      <c r="K326">
        <v>0</v>
      </c>
    </row>
    <row r="327" spans="1:11" x14ac:dyDescent="0.25">
      <c r="A327" s="19">
        <v>1993</v>
      </c>
      <c r="B327" t="s">
        <v>10</v>
      </c>
      <c r="C327" t="s">
        <v>10</v>
      </c>
      <c r="D327">
        <v>9</v>
      </c>
      <c r="E327" s="26">
        <v>4974.8</v>
      </c>
      <c r="F327" s="26">
        <v>908.6</v>
      </c>
      <c r="G327" s="26">
        <v>1164</v>
      </c>
      <c r="H327" s="26">
        <v>103.8</v>
      </c>
      <c r="I327">
        <v>14</v>
      </c>
      <c r="J327">
        <v>1</v>
      </c>
      <c r="K327">
        <v>0</v>
      </c>
    </row>
    <row r="328" spans="1:11" x14ac:dyDescent="0.25">
      <c r="A328" s="19">
        <v>1994</v>
      </c>
      <c r="B328" t="s">
        <v>10</v>
      </c>
      <c r="C328" t="s">
        <v>10</v>
      </c>
      <c r="D328">
        <v>9</v>
      </c>
      <c r="E328" s="28">
        <v>4400</v>
      </c>
      <c r="F328" s="28">
        <v>880</v>
      </c>
      <c r="G328" s="28">
        <v>996</v>
      </c>
      <c r="H328" s="20">
        <v>74</v>
      </c>
      <c r="I328">
        <v>15</v>
      </c>
      <c r="J328">
        <v>1</v>
      </c>
      <c r="K328">
        <v>1</v>
      </c>
    </row>
    <row r="329" spans="1:11" x14ac:dyDescent="0.25">
      <c r="A329" s="19">
        <v>1995</v>
      </c>
      <c r="B329" t="s">
        <v>10</v>
      </c>
      <c r="C329" t="s">
        <v>10</v>
      </c>
      <c r="D329">
        <v>9</v>
      </c>
      <c r="E329" s="28">
        <v>5000</v>
      </c>
      <c r="F329" s="28">
        <v>900</v>
      </c>
      <c r="G329" s="28">
        <v>1090</v>
      </c>
      <c r="H329" s="20">
        <v>86</v>
      </c>
      <c r="I329">
        <v>16</v>
      </c>
      <c r="J329">
        <v>1</v>
      </c>
      <c r="K329">
        <v>1</v>
      </c>
    </row>
    <row r="330" spans="1:11" x14ac:dyDescent="0.25">
      <c r="A330" s="19">
        <v>1996</v>
      </c>
      <c r="B330" t="s">
        <v>10</v>
      </c>
      <c r="C330" t="s">
        <v>10</v>
      </c>
      <c r="D330">
        <v>9</v>
      </c>
      <c r="E330" s="28">
        <v>4822</v>
      </c>
      <c r="F330" s="28">
        <v>903</v>
      </c>
      <c r="G330" s="28">
        <v>1076</v>
      </c>
      <c r="H330" s="20">
        <v>107</v>
      </c>
      <c r="I330">
        <v>17</v>
      </c>
      <c r="J330">
        <v>1</v>
      </c>
      <c r="K330">
        <v>1</v>
      </c>
    </row>
    <row r="331" spans="1:11" x14ac:dyDescent="0.25">
      <c r="A331" s="19">
        <v>1997</v>
      </c>
      <c r="B331" t="s">
        <v>10</v>
      </c>
      <c r="C331" t="s">
        <v>10</v>
      </c>
      <c r="D331">
        <v>9</v>
      </c>
      <c r="E331" s="28">
        <v>5318</v>
      </c>
      <c r="F331" s="28">
        <v>920</v>
      </c>
      <c r="G331" s="28">
        <v>1242</v>
      </c>
      <c r="H331" s="20">
        <v>125</v>
      </c>
      <c r="I331">
        <v>18</v>
      </c>
      <c r="J331">
        <v>1</v>
      </c>
      <c r="K331">
        <v>1</v>
      </c>
    </row>
    <row r="332" spans="1:11" x14ac:dyDescent="0.25">
      <c r="A332" s="19">
        <v>1998</v>
      </c>
      <c r="B332" t="s">
        <v>10</v>
      </c>
      <c r="C332" t="s">
        <v>10</v>
      </c>
      <c r="D332">
        <v>9</v>
      </c>
      <c r="E332" s="28">
        <v>5334</v>
      </c>
      <c r="F332" s="28">
        <v>940</v>
      </c>
      <c r="G332" s="28">
        <v>1416</v>
      </c>
      <c r="H332" s="20">
        <v>127</v>
      </c>
      <c r="I332">
        <v>19</v>
      </c>
      <c r="J332">
        <v>1</v>
      </c>
      <c r="K332">
        <v>1</v>
      </c>
    </row>
    <row r="333" spans="1:11" x14ac:dyDescent="0.25">
      <c r="A333" s="19">
        <v>1999</v>
      </c>
      <c r="B333" t="s">
        <v>10</v>
      </c>
      <c r="C333" t="s">
        <v>10</v>
      </c>
      <c r="D333">
        <v>9</v>
      </c>
      <c r="E333" s="28">
        <v>5464</v>
      </c>
      <c r="F333" s="28">
        <v>942</v>
      </c>
      <c r="G333" s="28">
        <v>1590</v>
      </c>
      <c r="H333" s="20">
        <v>155</v>
      </c>
      <c r="I333">
        <v>20</v>
      </c>
      <c r="J333">
        <v>1</v>
      </c>
      <c r="K333">
        <v>1</v>
      </c>
    </row>
    <row r="334" spans="1:11" x14ac:dyDescent="0.25">
      <c r="A334" s="19">
        <v>2000</v>
      </c>
      <c r="B334" t="s">
        <v>10</v>
      </c>
      <c r="C334" t="s">
        <v>10</v>
      </c>
      <c r="D334">
        <v>9</v>
      </c>
      <c r="E334" s="28">
        <v>5687</v>
      </c>
      <c r="F334" s="28">
        <v>972</v>
      </c>
      <c r="G334" s="28">
        <v>1867</v>
      </c>
      <c r="H334" s="20">
        <v>167</v>
      </c>
      <c r="I334">
        <v>21</v>
      </c>
      <c r="J334">
        <v>1</v>
      </c>
      <c r="K334">
        <v>1</v>
      </c>
    </row>
    <row r="335" spans="1:11" x14ac:dyDescent="0.25">
      <c r="A335" s="19">
        <v>2001</v>
      </c>
      <c r="B335" t="s">
        <v>10</v>
      </c>
      <c r="C335" t="s">
        <v>10</v>
      </c>
      <c r="D335">
        <v>9</v>
      </c>
      <c r="E335" s="28">
        <v>6106</v>
      </c>
      <c r="F335" s="28">
        <v>893</v>
      </c>
      <c r="G335" s="28">
        <v>2221</v>
      </c>
      <c r="H335" s="20">
        <v>188</v>
      </c>
      <c r="I335">
        <v>22</v>
      </c>
      <c r="J335">
        <v>1</v>
      </c>
      <c r="K335">
        <v>1</v>
      </c>
    </row>
    <row r="336" spans="1:11" x14ac:dyDescent="0.25">
      <c r="A336" s="19">
        <v>2002</v>
      </c>
      <c r="B336" t="s">
        <v>10</v>
      </c>
      <c r="C336" t="s">
        <v>10</v>
      </c>
      <c r="D336">
        <v>9</v>
      </c>
      <c r="E336" s="28">
        <v>6175</v>
      </c>
      <c r="F336" s="28">
        <v>952</v>
      </c>
      <c r="G336" s="28">
        <v>2273</v>
      </c>
      <c r="H336" s="20">
        <v>218</v>
      </c>
      <c r="I336">
        <v>23</v>
      </c>
      <c r="J336">
        <v>1</v>
      </c>
      <c r="K336">
        <v>1</v>
      </c>
    </row>
    <row r="337" spans="1:11" x14ac:dyDescent="0.25">
      <c r="A337" s="19">
        <v>2003</v>
      </c>
      <c r="B337" t="s">
        <v>10</v>
      </c>
      <c r="C337" t="s">
        <v>10</v>
      </c>
      <c r="D337">
        <v>9</v>
      </c>
      <c r="E337" s="28">
        <v>7041</v>
      </c>
      <c r="F337" s="28">
        <v>985</v>
      </c>
      <c r="G337" s="28">
        <v>3036</v>
      </c>
      <c r="H337" s="20">
        <v>250</v>
      </c>
      <c r="I337">
        <v>24</v>
      </c>
      <c r="J337">
        <v>1</v>
      </c>
      <c r="K337">
        <v>1</v>
      </c>
    </row>
    <row r="338" spans="1:11" x14ac:dyDescent="0.25">
      <c r="A338" s="19">
        <v>2004</v>
      </c>
      <c r="B338" t="s">
        <v>10</v>
      </c>
      <c r="C338" t="s">
        <v>10</v>
      </c>
      <c r="D338">
        <v>9</v>
      </c>
      <c r="E338" s="28">
        <v>6144</v>
      </c>
      <c r="F338" s="28">
        <v>945</v>
      </c>
      <c r="G338" s="28">
        <v>2907</v>
      </c>
      <c r="H338" s="20">
        <v>316</v>
      </c>
      <c r="I338">
        <v>25</v>
      </c>
      <c r="J338">
        <v>1</v>
      </c>
      <c r="K338">
        <v>1</v>
      </c>
    </row>
    <row r="339" spans="1:11" x14ac:dyDescent="0.25">
      <c r="A339" s="19">
        <v>2005</v>
      </c>
      <c r="B339" t="s">
        <v>10</v>
      </c>
      <c r="C339" t="s">
        <v>10</v>
      </c>
      <c r="D339">
        <v>9</v>
      </c>
      <c r="E339" s="28">
        <v>7837</v>
      </c>
      <c r="F339" s="28">
        <v>1056</v>
      </c>
      <c r="G339" s="28">
        <v>3255</v>
      </c>
      <c r="H339" s="20">
        <v>251</v>
      </c>
      <c r="I339">
        <v>26</v>
      </c>
      <c r="J339">
        <v>1</v>
      </c>
      <c r="K339">
        <v>1</v>
      </c>
    </row>
    <row r="340" spans="1:11" x14ac:dyDescent="0.25">
      <c r="A340" s="19">
        <v>2006</v>
      </c>
      <c r="B340" t="s">
        <v>10</v>
      </c>
      <c r="C340" t="s">
        <v>10</v>
      </c>
      <c r="D340">
        <v>9</v>
      </c>
      <c r="E340" s="28">
        <v>8138</v>
      </c>
      <c r="F340" s="28">
        <v>1006</v>
      </c>
      <c r="G340" s="28">
        <v>3109</v>
      </c>
      <c r="H340" s="20">
        <v>267</v>
      </c>
      <c r="I340">
        <v>27</v>
      </c>
      <c r="J340">
        <v>1</v>
      </c>
      <c r="K340">
        <v>1</v>
      </c>
    </row>
    <row r="341" spans="1:11" x14ac:dyDescent="0.25">
      <c r="A341" s="19">
        <v>2007</v>
      </c>
      <c r="B341" t="s">
        <v>10</v>
      </c>
      <c r="C341" t="s">
        <v>10</v>
      </c>
      <c r="D341">
        <v>9</v>
      </c>
      <c r="E341" s="28">
        <v>8982</v>
      </c>
      <c r="F341" s="28">
        <v>1051</v>
      </c>
      <c r="G341" s="28">
        <v>3588</v>
      </c>
      <c r="H341" s="20">
        <v>301</v>
      </c>
      <c r="I341">
        <v>28</v>
      </c>
      <c r="J341">
        <v>1</v>
      </c>
      <c r="K341">
        <v>1</v>
      </c>
    </row>
    <row r="342" spans="1:11" x14ac:dyDescent="0.25">
      <c r="A342" s="19">
        <v>2008</v>
      </c>
      <c r="B342" t="s">
        <v>10</v>
      </c>
      <c r="C342" t="s">
        <v>10</v>
      </c>
      <c r="D342">
        <v>9</v>
      </c>
      <c r="E342" s="28">
        <v>9507</v>
      </c>
      <c r="F342" s="28">
        <v>1122</v>
      </c>
      <c r="G342" s="28">
        <v>3996</v>
      </c>
      <c r="H342" s="20">
        <v>367</v>
      </c>
      <c r="I342">
        <v>29</v>
      </c>
      <c r="J342">
        <v>1</v>
      </c>
      <c r="K342">
        <v>1</v>
      </c>
    </row>
    <row r="343" spans="1:11" x14ac:dyDescent="0.25">
      <c r="A343" s="19">
        <v>2009</v>
      </c>
      <c r="B343" t="s">
        <v>10</v>
      </c>
      <c r="C343" t="s">
        <v>10</v>
      </c>
      <c r="D343">
        <v>9</v>
      </c>
      <c r="E343" s="28">
        <v>10113</v>
      </c>
      <c r="F343" s="28">
        <v>1209</v>
      </c>
      <c r="G343" s="28">
        <v>4473</v>
      </c>
      <c r="H343" s="20">
        <v>438</v>
      </c>
      <c r="I343">
        <v>30</v>
      </c>
      <c r="J343">
        <v>1</v>
      </c>
      <c r="K343">
        <v>1</v>
      </c>
    </row>
    <row r="344" spans="1:11" x14ac:dyDescent="0.25">
      <c r="A344" s="19">
        <v>2010</v>
      </c>
      <c r="B344" t="s">
        <v>10</v>
      </c>
      <c r="C344" t="s">
        <v>10</v>
      </c>
      <c r="D344">
        <v>9</v>
      </c>
      <c r="E344" s="28">
        <v>10299</v>
      </c>
      <c r="F344" s="28">
        <v>1257</v>
      </c>
      <c r="G344" s="28">
        <v>4400</v>
      </c>
      <c r="H344" s="20">
        <v>411</v>
      </c>
      <c r="I344">
        <v>31</v>
      </c>
      <c r="J344">
        <v>1</v>
      </c>
      <c r="K344">
        <v>1</v>
      </c>
    </row>
    <row r="345" spans="1:11" x14ac:dyDescent="0.25">
      <c r="A345" s="19">
        <v>2011</v>
      </c>
      <c r="B345" t="s">
        <v>10</v>
      </c>
      <c r="C345" t="s">
        <v>10</v>
      </c>
      <c r="D345">
        <v>9</v>
      </c>
      <c r="E345" s="28">
        <v>10568</v>
      </c>
      <c r="F345" s="28">
        <v>1269</v>
      </c>
      <c r="G345" s="28">
        <v>4548</v>
      </c>
      <c r="H345" s="20">
        <v>429</v>
      </c>
      <c r="I345">
        <v>32</v>
      </c>
      <c r="J345">
        <v>1</v>
      </c>
      <c r="K345">
        <v>1</v>
      </c>
    </row>
    <row r="346" spans="1:11" x14ac:dyDescent="0.25">
      <c r="A346" s="19">
        <v>2012</v>
      </c>
      <c r="B346" t="s">
        <v>10</v>
      </c>
      <c r="C346" t="s">
        <v>10</v>
      </c>
      <c r="D346">
        <v>9</v>
      </c>
      <c r="E346" s="28">
        <v>11206</v>
      </c>
      <c r="F346" s="28">
        <v>1287</v>
      </c>
      <c r="G346" s="28">
        <v>4917</v>
      </c>
      <c r="H346" s="20">
        <v>486</v>
      </c>
      <c r="I346">
        <v>33</v>
      </c>
      <c r="J346">
        <v>1</v>
      </c>
      <c r="K346">
        <v>1</v>
      </c>
    </row>
    <row r="347" spans="1:11" x14ac:dyDescent="0.25">
      <c r="A347" s="19">
        <v>2013</v>
      </c>
      <c r="B347" t="s">
        <v>10</v>
      </c>
      <c r="C347" t="s">
        <v>10</v>
      </c>
      <c r="D347">
        <v>9</v>
      </c>
      <c r="E347" s="28">
        <v>11502</v>
      </c>
      <c r="F347" s="28">
        <v>1306</v>
      </c>
      <c r="G347" s="28">
        <v>5035</v>
      </c>
      <c r="H347" s="20">
        <v>477</v>
      </c>
      <c r="I347">
        <v>34</v>
      </c>
      <c r="J347">
        <v>1</v>
      </c>
      <c r="K347">
        <v>1</v>
      </c>
    </row>
    <row r="348" spans="1:11" x14ac:dyDescent="0.25">
      <c r="A348" s="19">
        <v>2014</v>
      </c>
      <c r="B348" t="s">
        <v>10</v>
      </c>
      <c r="C348" t="s">
        <v>10</v>
      </c>
      <c r="D348">
        <v>9</v>
      </c>
      <c r="E348" s="28">
        <v>11618</v>
      </c>
      <c r="F348" s="28">
        <v>1266</v>
      </c>
      <c r="G348" s="28">
        <v>5634</v>
      </c>
      <c r="H348" s="20">
        <v>491</v>
      </c>
      <c r="I348">
        <v>35</v>
      </c>
      <c r="J348">
        <v>1</v>
      </c>
      <c r="K348">
        <v>1</v>
      </c>
    </row>
    <row r="349" spans="1:11" x14ac:dyDescent="0.25">
      <c r="A349" s="19">
        <v>2015</v>
      </c>
      <c r="B349" t="s">
        <v>10</v>
      </c>
      <c r="C349" t="s">
        <v>10</v>
      </c>
      <c r="D349">
        <v>9</v>
      </c>
      <c r="E349" s="28">
        <v>12009</v>
      </c>
      <c r="F349" s="28">
        <v>1391</v>
      </c>
      <c r="G349" s="28">
        <v>6112</v>
      </c>
      <c r="H349" s="20">
        <v>548</v>
      </c>
      <c r="I349">
        <v>36</v>
      </c>
      <c r="J349">
        <v>1</v>
      </c>
      <c r="K349">
        <v>1</v>
      </c>
    </row>
    <row r="350" spans="1:11" x14ac:dyDescent="0.25">
      <c r="A350" s="19">
        <v>2016</v>
      </c>
      <c r="B350" t="s">
        <v>10</v>
      </c>
      <c r="C350" t="s">
        <v>10</v>
      </c>
      <c r="D350">
        <v>9</v>
      </c>
      <c r="E350" s="28">
        <v>12743</v>
      </c>
      <c r="F350" s="28">
        <v>1419</v>
      </c>
      <c r="G350" s="28">
        <v>6514</v>
      </c>
      <c r="H350" s="20">
        <v>588</v>
      </c>
      <c r="I350">
        <v>37</v>
      </c>
      <c r="J350">
        <v>1</v>
      </c>
      <c r="K350">
        <v>1</v>
      </c>
    </row>
    <row r="351" spans="1:11" x14ac:dyDescent="0.25">
      <c r="A351" s="19">
        <v>2017</v>
      </c>
      <c r="B351" t="s">
        <v>10</v>
      </c>
      <c r="C351" t="s">
        <v>10</v>
      </c>
      <c r="D351">
        <v>9</v>
      </c>
      <c r="E351" s="28">
        <v>12913</v>
      </c>
      <c r="F351" s="28">
        <v>1392</v>
      </c>
      <c r="G351" s="28">
        <v>6575</v>
      </c>
      <c r="H351" s="20">
        <v>616</v>
      </c>
      <c r="I351">
        <v>38</v>
      </c>
      <c r="J351">
        <v>1</v>
      </c>
      <c r="K351">
        <v>1</v>
      </c>
    </row>
    <row r="352" spans="1:11" x14ac:dyDescent="0.25">
      <c r="A352" s="19">
        <v>2018</v>
      </c>
      <c r="B352" t="s">
        <v>10</v>
      </c>
      <c r="C352" t="s">
        <v>10</v>
      </c>
      <c r="D352">
        <v>9</v>
      </c>
      <c r="E352" s="28">
        <v>13520</v>
      </c>
      <c r="F352" s="28">
        <v>1422</v>
      </c>
      <c r="G352" s="28">
        <v>6905</v>
      </c>
      <c r="H352" s="20">
        <v>648</v>
      </c>
      <c r="I352">
        <v>39</v>
      </c>
      <c r="J352">
        <v>1</v>
      </c>
      <c r="K352">
        <v>1</v>
      </c>
    </row>
    <row r="353" spans="1:11" x14ac:dyDescent="0.25">
      <c r="A353" s="19">
        <v>1980</v>
      </c>
      <c r="B353" t="s">
        <v>11</v>
      </c>
      <c r="C353" t="s">
        <v>11</v>
      </c>
      <c r="D353">
        <v>10</v>
      </c>
      <c r="E353" s="26">
        <v>4505.8275626569566</v>
      </c>
      <c r="F353" s="26">
        <v>840.58207849398264</v>
      </c>
      <c r="G353" s="26">
        <v>1346</v>
      </c>
      <c r="H353" s="26">
        <v>198</v>
      </c>
      <c r="I353">
        <v>1</v>
      </c>
      <c r="J353">
        <v>1</v>
      </c>
      <c r="K353">
        <v>0</v>
      </c>
    </row>
    <row r="354" spans="1:11" x14ac:dyDescent="0.25">
      <c r="A354" s="19">
        <v>1981</v>
      </c>
      <c r="B354" t="s">
        <v>11</v>
      </c>
      <c r="C354" t="s">
        <v>11</v>
      </c>
      <c r="D354">
        <v>10</v>
      </c>
      <c r="E354" s="26">
        <v>4503.9888762514638</v>
      </c>
      <c r="F354" s="26">
        <v>840.35136642498549</v>
      </c>
      <c r="G354" s="26">
        <v>1450</v>
      </c>
      <c r="H354" s="26">
        <v>207</v>
      </c>
      <c r="I354">
        <v>2</v>
      </c>
      <c r="J354">
        <v>1</v>
      </c>
      <c r="K354">
        <v>0</v>
      </c>
    </row>
    <row r="355" spans="1:11" x14ac:dyDescent="0.25">
      <c r="A355" s="19">
        <v>1982</v>
      </c>
      <c r="B355" t="s">
        <v>11</v>
      </c>
      <c r="C355" t="s">
        <v>11</v>
      </c>
      <c r="D355">
        <v>10</v>
      </c>
      <c r="E355" s="26">
        <v>4503.5660974628863</v>
      </c>
      <c r="F355" s="26">
        <v>840.40694508748788</v>
      </c>
      <c r="G355" s="26">
        <v>1515</v>
      </c>
      <c r="H355" s="26">
        <v>210.69946472710143</v>
      </c>
      <c r="I355">
        <v>3</v>
      </c>
      <c r="J355">
        <v>1</v>
      </c>
      <c r="K355">
        <v>0</v>
      </c>
    </row>
    <row r="356" spans="1:11" x14ac:dyDescent="0.25">
      <c r="A356" s="19">
        <v>1983</v>
      </c>
      <c r="B356" t="s">
        <v>11</v>
      </c>
      <c r="C356" t="s">
        <v>11</v>
      </c>
      <c r="D356">
        <v>10</v>
      </c>
      <c r="E356" s="26">
        <v>4506.4034428190716</v>
      </c>
      <c r="F356" s="26">
        <v>840.83979290623995</v>
      </c>
      <c r="G356" s="26">
        <v>1645</v>
      </c>
      <c r="H356" s="26">
        <v>212</v>
      </c>
      <c r="I356">
        <v>4</v>
      </c>
      <c r="J356">
        <v>1</v>
      </c>
      <c r="K356">
        <v>0</v>
      </c>
    </row>
    <row r="357" spans="1:11" x14ac:dyDescent="0.25">
      <c r="A357" s="19">
        <v>1984</v>
      </c>
      <c r="B357" t="s">
        <v>11</v>
      </c>
      <c r="C357" t="s">
        <v>11</v>
      </c>
      <c r="D357">
        <v>10</v>
      </c>
      <c r="E357" s="26">
        <v>4514.4015036825604</v>
      </c>
      <c r="F357" s="26">
        <v>841.78372075519985</v>
      </c>
      <c r="G357" s="26">
        <v>1690</v>
      </c>
      <c r="H357" s="26">
        <v>210.36457653125117</v>
      </c>
      <c r="I357">
        <v>5</v>
      </c>
      <c r="J357">
        <v>1</v>
      </c>
      <c r="K357">
        <v>0</v>
      </c>
    </row>
    <row r="358" spans="1:11" x14ac:dyDescent="0.25">
      <c r="A358" s="19">
        <v>1985</v>
      </c>
      <c r="B358" t="s">
        <v>11</v>
      </c>
      <c r="C358" t="s">
        <v>11</v>
      </c>
      <c r="D358">
        <v>10</v>
      </c>
      <c r="E358" s="26">
        <v>4500.7778930688</v>
      </c>
      <c r="F358" s="26">
        <v>839.52856729599989</v>
      </c>
      <c r="G358" s="26">
        <v>1740</v>
      </c>
      <c r="H358" s="26">
        <v>210.54707990937601</v>
      </c>
      <c r="I358">
        <v>6</v>
      </c>
      <c r="J358">
        <v>1</v>
      </c>
      <c r="K358">
        <v>0</v>
      </c>
    </row>
    <row r="359" spans="1:11" x14ac:dyDescent="0.25">
      <c r="A359" s="19">
        <v>1986</v>
      </c>
      <c r="B359" t="s">
        <v>11</v>
      </c>
      <c r="C359" t="s">
        <v>11</v>
      </c>
      <c r="D359">
        <v>10</v>
      </c>
      <c r="E359" s="26">
        <v>4494.7954442239998</v>
      </c>
      <c r="F359" s="26">
        <v>839.19780607999996</v>
      </c>
      <c r="G359" s="26">
        <v>1851.8897547264</v>
      </c>
      <c r="H359" s="26">
        <v>210.83084392448001</v>
      </c>
      <c r="I359">
        <v>7</v>
      </c>
      <c r="J359">
        <v>1</v>
      </c>
      <c r="K359">
        <v>0</v>
      </c>
    </row>
    <row r="360" spans="1:11" x14ac:dyDescent="0.25">
      <c r="A360" s="19">
        <v>1987</v>
      </c>
      <c r="B360" t="s">
        <v>11</v>
      </c>
      <c r="C360" t="s">
        <v>11</v>
      </c>
      <c r="D360">
        <v>10</v>
      </c>
      <c r="E360" s="26">
        <v>4501.4522035200007</v>
      </c>
      <c r="F360" s="26">
        <v>840.68483839999988</v>
      </c>
      <c r="G360" s="26">
        <v>1843.563062272</v>
      </c>
      <c r="H360" s="26">
        <v>209.75482327039998</v>
      </c>
      <c r="I360">
        <v>8</v>
      </c>
      <c r="J360">
        <v>1</v>
      </c>
      <c r="K360">
        <v>0</v>
      </c>
    </row>
    <row r="361" spans="1:11" x14ac:dyDescent="0.25">
      <c r="A361" s="19">
        <v>1988</v>
      </c>
      <c r="B361" t="s">
        <v>11</v>
      </c>
      <c r="C361" t="s">
        <v>11</v>
      </c>
      <c r="D361">
        <v>10</v>
      </c>
      <c r="E361" s="26">
        <v>4520.5901696000001</v>
      </c>
      <c r="F361" s="26">
        <v>843.00403200000005</v>
      </c>
      <c r="G361" s="26">
        <v>1840.7372185600004</v>
      </c>
      <c r="H361" s="26">
        <v>209.98661939200002</v>
      </c>
      <c r="I361">
        <v>9</v>
      </c>
      <c r="J361">
        <v>1</v>
      </c>
      <c r="K361">
        <v>0</v>
      </c>
    </row>
    <row r="362" spans="1:11" x14ac:dyDescent="0.25">
      <c r="A362" s="19">
        <v>1989</v>
      </c>
      <c r="B362" t="s">
        <v>11</v>
      </c>
      <c r="C362" t="s">
        <v>11</v>
      </c>
      <c r="D362">
        <v>10</v>
      </c>
      <c r="E362" s="26">
        <v>4554.3918080000003</v>
      </c>
      <c r="F362" s="26">
        <v>846.50335999999993</v>
      </c>
      <c r="G362" s="26">
        <v>1841.2543488000003</v>
      </c>
      <c r="H362" s="26">
        <v>210.70351616000002</v>
      </c>
      <c r="I362">
        <v>10</v>
      </c>
      <c r="J362">
        <v>1</v>
      </c>
      <c r="K362">
        <v>0</v>
      </c>
    </row>
    <row r="363" spans="1:11" x14ac:dyDescent="0.25">
      <c r="A363" s="19">
        <v>1990</v>
      </c>
      <c r="B363" t="s">
        <v>11</v>
      </c>
      <c r="C363" t="s">
        <v>11</v>
      </c>
      <c r="D363">
        <v>10</v>
      </c>
      <c r="E363" s="26">
        <v>4432.6598400000003</v>
      </c>
      <c r="F363" s="26">
        <v>828.25279999999998</v>
      </c>
      <c r="G363" s="26">
        <v>1851.5786240000002</v>
      </c>
      <c r="H363" s="26">
        <v>211.45959680000001</v>
      </c>
      <c r="I363">
        <v>11</v>
      </c>
      <c r="J363">
        <v>1</v>
      </c>
      <c r="K363">
        <v>0</v>
      </c>
    </row>
    <row r="364" spans="1:11" x14ac:dyDescent="0.25">
      <c r="A364" s="19">
        <v>1991</v>
      </c>
      <c r="B364" t="s">
        <v>11</v>
      </c>
      <c r="C364" t="s">
        <v>11</v>
      </c>
      <c r="D364">
        <v>10</v>
      </c>
      <c r="E364" s="26">
        <v>4464.8831999999993</v>
      </c>
      <c r="F364" s="26">
        <v>837.5440000000001</v>
      </c>
      <c r="G364" s="26">
        <v>1882.3155200000001</v>
      </c>
      <c r="H364" s="26">
        <v>212.24966400000002</v>
      </c>
      <c r="I364">
        <v>12</v>
      </c>
      <c r="J364">
        <v>1</v>
      </c>
      <c r="K364">
        <v>0</v>
      </c>
    </row>
    <row r="365" spans="1:11" x14ac:dyDescent="0.25">
      <c r="A365" s="19">
        <v>1992</v>
      </c>
      <c r="B365" t="s">
        <v>11</v>
      </c>
      <c r="C365" t="s">
        <v>11</v>
      </c>
      <c r="D365">
        <v>10</v>
      </c>
      <c r="E365" s="26">
        <v>4534.7359999999999</v>
      </c>
      <c r="F365" s="26">
        <v>848.12000000000012</v>
      </c>
      <c r="G365" s="26">
        <v>1801.9296000000002</v>
      </c>
      <c r="H365" s="26">
        <v>204.37472000000002</v>
      </c>
      <c r="I365">
        <v>13</v>
      </c>
      <c r="J365">
        <v>1</v>
      </c>
      <c r="K365">
        <v>0</v>
      </c>
    </row>
    <row r="366" spans="1:11" x14ac:dyDescent="0.25">
      <c r="A366" s="19">
        <v>1993</v>
      </c>
      <c r="B366" t="s">
        <v>11</v>
      </c>
      <c r="C366" t="s">
        <v>11</v>
      </c>
      <c r="D366">
        <v>10</v>
      </c>
      <c r="E366" s="26">
        <v>4616.2800000000007</v>
      </c>
      <c r="F366" s="26">
        <v>854.6</v>
      </c>
      <c r="G366" s="26">
        <v>1826.6080000000002</v>
      </c>
      <c r="H366" s="26">
        <v>211.1456</v>
      </c>
      <c r="I366">
        <v>14</v>
      </c>
      <c r="J366">
        <v>1</v>
      </c>
      <c r="K366">
        <v>0</v>
      </c>
    </row>
    <row r="367" spans="1:11" x14ac:dyDescent="0.25">
      <c r="A367" s="19">
        <v>1994</v>
      </c>
      <c r="B367" t="s">
        <v>11</v>
      </c>
      <c r="C367" t="s">
        <v>11</v>
      </c>
      <c r="D367">
        <v>10</v>
      </c>
      <c r="E367" s="26">
        <v>4723.3999999999996</v>
      </c>
      <c r="F367" s="26">
        <v>864</v>
      </c>
      <c r="G367" s="26">
        <v>1843.8400000000001</v>
      </c>
      <c r="H367" s="26">
        <v>214.28800000000001</v>
      </c>
      <c r="I367">
        <v>15</v>
      </c>
      <c r="J367">
        <v>1</v>
      </c>
      <c r="K367">
        <v>0</v>
      </c>
    </row>
    <row r="368" spans="1:11" x14ac:dyDescent="0.25">
      <c r="A368" s="19">
        <v>1995</v>
      </c>
      <c r="B368" t="s">
        <v>11</v>
      </c>
      <c r="C368" t="s">
        <v>11</v>
      </c>
      <c r="D368">
        <v>10</v>
      </c>
      <c r="E368" s="28">
        <v>3824</v>
      </c>
      <c r="F368" s="28">
        <v>737</v>
      </c>
      <c r="G368" s="28">
        <v>1903.2</v>
      </c>
      <c r="H368" s="28">
        <v>215.24</v>
      </c>
      <c r="I368">
        <v>16</v>
      </c>
      <c r="J368">
        <v>1</v>
      </c>
      <c r="K368">
        <v>1</v>
      </c>
    </row>
    <row r="369" spans="1:11" x14ac:dyDescent="0.25">
      <c r="A369" s="19">
        <v>1996</v>
      </c>
      <c r="B369" t="s">
        <v>11</v>
      </c>
      <c r="C369" t="s">
        <v>11</v>
      </c>
      <c r="D369">
        <v>10</v>
      </c>
      <c r="E369" s="28">
        <v>4626</v>
      </c>
      <c r="F369" s="28">
        <v>884</v>
      </c>
      <c r="G369" s="28">
        <v>2036</v>
      </c>
      <c r="H369" s="28">
        <v>216.2</v>
      </c>
      <c r="I369">
        <v>17</v>
      </c>
      <c r="J369">
        <v>1</v>
      </c>
      <c r="K369">
        <v>1</v>
      </c>
    </row>
    <row r="370" spans="1:11" x14ac:dyDescent="0.25">
      <c r="A370" s="19">
        <v>1997</v>
      </c>
      <c r="B370" t="s">
        <v>11</v>
      </c>
      <c r="C370" t="s">
        <v>11</v>
      </c>
      <c r="D370">
        <v>10</v>
      </c>
      <c r="E370" s="28">
        <v>4884</v>
      </c>
      <c r="F370" s="28">
        <v>901</v>
      </c>
      <c r="G370" s="28">
        <v>1400</v>
      </c>
      <c r="H370" s="20">
        <v>165</v>
      </c>
      <c r="I370">
        <v>18</v>
      </c>
      <c r="J370">
        <v>1</v>
      </c>
      <c r="K370">
        <v>1</v>
      </c>
    </row>
    <row r="371" spans="1:11" x14ac:dyDescent="0.25">
      <c r="A371" s="19">
        <v>1998</v>
      </c>
      <c r="B371" t="s">
        <v>11</v>
      </c>
      <c r="C371" t="s">
        <v>11</v>
      </c>
      <c r="D371">
        <v>10</v>
      </c>
      <c r="E371" s="28">
        <v>5024</v>
      </c>
      <c r="F371" s="28">
        <v>887</v>
      </c>
      <c r="G371" s="28">
        <v>1950</v>
      </c>
      <c r="H371" s="20">
        <v>245</v>
      </c>
      <c r="I371">
        <v>19</v>
      </c>
      <c r="J371">
        <v>1</v>
      </c>
      <c r="K371">
        <v>1</v>
      </c>
    </row>
    <row r="372" spans="1:11" x14ac:dyDescent="0.25">
      <c r="A372" s="19">
        <v>1999</v>
      </c>
      <c r="B372" t="s">
        <v>11</v>
      </c>
      <c r="C372" t="s">
        <v>11</v>
      </c>
      <c r="D372">
        <v>10</v>
      </c>
      <c r="E372" s="28">
        <v>5259</v>
      </c>
      <c r="F372" s="28">
        <v>911</v>
      </c>
      <c r="G372" s="28">
        <v>1930</v>
      </c>
      <c r="H372" s="20">
        <v>230</v>
      </c>
      <c r="I372">
        <v>20</v>
      </c>
      <c r="J372">
        <v>1</v>
      </c>
      <c r="K372">
        <v>1</v>
      </c>
    </row>
    <row r="373" spans="1:11" x14ac:dyDescent="0.25">
      <c r="A373" s="19">
        <v>2000</v>
      </c>
      <c r="B373" t="s">
        <v>11</v>
      </c>
      <c r="C373" t="s">
        <v>11</v>
      </c>
      <c r="D373">
        <v>10</v>
      </c>
      <c r="E373" s="28">
        <v>5463</v>
      </c>
      <c r="F373" s="28">
        <v>904</v>
      </c>
      <c r="G373" s="28">
        <v>2200</v>
      </c>
      <c r="H373" s="20">
        <v>220</v>
      </c>
      <c r="I373">
        <v>21</v>
      </c>
      <c r="J373">
        <v>1</v>
      </c>
      <c r="K373">
        <v>1</v>
      </c>
    </row>
    <row r="374" spans="1:11" x14ac:dyDescent="0.25">
      <c r="A374" s="19">
        <v>2001</v>
      </c>
      <c r="B374" t="s">
        <v>11</v>
      </c>
      <c r="C374" t="s">
        <v>11</v>
      </c>
      <c r="D374">
        <v>10</v>
      </c>
      <c r="E374" s="28">
        <v>5545</v>
      </c>
      <c r="F374" s="28">
        <v>972</v>
      </c>
      <c r="G374" s="28">
        <v>2700</v>
      </c>
      <c r="H374" s="20">
        <v>221</v>
      </c>
      <c r="I374">
        <v>22</v>
      </c>
      <c r="J374">
        <v>1</v>
      </c>
      <c r="K374">
        <v>1</v>
      </c>
    </row>
    <row r="375" spans="1:11" x14ac:dyDescent="0.25">
      <c r="A375" s="19">
        <v>2002</v>
      </c>
      <c r="B375" t="s">
        <v>11</v>
      </c>
      <c r="C375" t="s">
        <v>11</v>
      </c>
      <c r="D375">
        <v>10</v>
      </c>
      <c r="E375" s="28">
        <v>6543</v>
      </c>
      <c r="F375" s="28">
        <v>1072</v>
      </c>
      <c r="G375" s="28">
        <v>3600</v>
      </c>
      <c r="H375" s="20">
        <v>250</v>
      </c>
      <c r="I375">
        <v>23</v>
      </c>
      <c r="J375">
        <v>1</v>
      </c>
      <c r="K375">
        <v>1</v>
      </c>
    </row>
    <row r="376" spans="1:11" x14ac:dyDescent="0.25">
      <c r="A376" s="19">
        <v>2003</v>
      </c>
      <c r="B376" t="s">
        <v>11</v>
      </c>
      <c r="C376" t="s">
        <v>11</v>
      </c>
      <c r="D376">
        <v>10</v>
      </c>
      <c r="E376" s="28">
        <v>6134</v>
      </c>
      <c r="F376" s="28">
        <v>1062</v>
      </c>
      <c r="G376" s="28">
        <v>4000</v>
      </c>
      <c r="H376" s="20">
        <v>320</v>
      </c>
      <c r="I376">
        <v>24</v>
      </c>
      <c r="J376">
        <v>1</v>
      </c>
      <c r="K376">
        <v>1</v>
      </c>
    </row>
    <row r="377" spans="1:11" x14ac:dyDescent="0.25">
      <c r="A377" s="19">
        <v>2004</v>
      </c>
      <c r="B377" t="s">
        <v>11</v>
      </c>
      <c r="C377" t="s">
        <v>11</v>
      </c>
      <c r="D377">
        <v>10</v>
      </c>
      <c r="E377" s="28">
        <v>6786</v>
      </c>
      <c r="F377" s="28">
        <v>1037</v>
      </c>
      <c r="G377" s="28">
        <v>4150</v>
      </c>
      <c r="H377" s="20">
        <v>310</v>
      </c>
      <c r="I377">
        <v>25</v>
      </c>
      <c r="J377">
        <v>1</v>
      </c>
      <c r="K377">
        <v>1</v>
      </c>
    </row>
    <row r="378" spans="1:11" x14ac:dyDescent="0.25">
      <c r="A378" s="19">
        <v>2005</v>
      </c>
      <c r="B378" t="s">
        <v>11</v>
      </c>
      <c r="C378" t="s">
        <v>11</v>
      </c>
      <c r="D378">
        <v>10</v>
      </c>
      <c r="E378" s="28">
        <v>7501</v>
      </c>
      <c r="F378" s="28">
        <v>1168</v>
      </c>
      <c r="G378" s="28">
        <v>4750</v>
      </c>
      <c r="H378" s="20">
        <v>440</v>
      </c>
      <c r="I378">
        <v>26</v>
      </c>
      <c r="J378">
        <v>1</v>
      </c>
      <c r="K378">
        <v>1</v>
      </c>
    </row>
    <row r="379" spans="1:11" x14ac:dyDescent="0.25">
      <c r="A379" s="19">
        <v>2006</v>
      </c>
      <c r="B379" t="s">
        <v>11</v>
      </c>
      <c r="C379" t="s">
        <v>11</v>
      </c>
      <c r="D379">
        <v>10</v>
      </c>
      <c r="E379" s="28">
        <v>7882</v>
      </c>
      <c r="F379" s="28">
        <v>1178</v>
      </c>
      <c r="G379" s="28">
        <v>5450</v>
      </c>
      <c r="H379" s="20">
        <v>580</v>
      </c>
      <c r="I379">
        <v>27</v>
      </c>
      <c r="J379">
        <v>1</v>
      </c>
      <c r="K379">
        <v>1</v>
      </c>
    </row>
    <row r="380" spans="1:11" x14ac:dyDescent="0.25">
      <c r="A380" s="19">
        <v>2007</v>
      </c>
      <c r="B380" t="s">
        <v>11</v>
      </c>
      <c r="C380" t="s">
        <v>11</v>
      </c>
      <c r="D380">
        <v>10</v>
      </c>
      <c r="E380" s="28">
        <v>7853</v>
      </c>
      <c r="F380" s="28">
        <v>1228</v>
      </c>
      <c r="G380" s="28">
        <v>7102</v>
      </c>
      <c r="H380" s="20">
        <v>620</v>
      </c>
      <c r="I380">
        <v>28</v>
      </c>
      <c r="J380">
        <v>1</v>
      </c>
      <c r="K380">
        <v>1</v>
      </c>
    </row>
    <row r="381" spans="1:11" x14ac:dyDescent="0.25">
      <c r="A381" s="19">
        <v>2008</v>
      </c>
      <c r="B381" t="s">
        <v>11</v>
      </c>
      <c r="C381" t="s">
        <v>11</v>
      </c>
      <c r="D381">
        <v>10</v>
      </c>
      <c r="E381" s="28">
        <v>7502</v>
      </c>
      <c r="F381" s="28">
        <v>1109</v>
      </c>
      <c r="G381" s="28">
        <v>7107</v>
      </c>
      <c r="H381" s="20">
        <v>750</v>
      </c>
      <c r="I381">
        <v>29</v>
      </c>
      <c r="J381">
        <v>1</v>
      </c>
      <c r="K381">
        <v>1</v>
      </c>
    </row>
    <row r="382" spans="1:11" x14ac:dyDescent="0.25">
      <c r="A382" s="19">
        <v>2009</v>
      </c>
      <c r="B382" t="s">
        <v>11</v>
      </c>
      <c r="C382" t="s">
        <v>11</v>
      </c>
      <c r="D382">
        <v>10</v>
      </c>
      <c r="E382" s="28">
        <v>9479</v>
      </c>
      <c r="F382" s="28">
        <v>1320</v>
      </c>
      <c r="G382" s="28">
        <v>8500</v>
      </c>
      <c r="H382" s="20">
        <v>993</v>
      </c>
      <c r="I382">
        <v>30</v>
      </c>
      <c r="J382">
        <v>1</v>
      </c>
      <c r="K382">
        <v>1</v>
      </c>
    </row>
    <row r="383" spans="1:11" x14ac:dyDescent="0.25">
      <c r="A383" s="19">
        <v>2010</v>
      </c>
      <c r="B383" t="s">
        <v>11</v>
      </c>
      <c r="C383" t="s">
        <v>11</v>
      </c>
      <c r="D383">
        <v>10</v>
      </c>
      <c r="E383" s="28">
        <v>8993</v>
      </c>
      <c r="F383" s="28">
        <v>1165</v>
      </c>
      <c r="G383" s="28">
        <v>8600</v>
      </c>
      <c r="H383" s="20">
        <v>953</v>
      </c>
      <c r="I383">
        <v>31</v>
      </c>
      <c r="J383">
        <v>1</v>
      </c>
      <c r="K383">
        <v>1</v>
      </c>
    </row>
    <row r="384" spans="1:11" x14ac:dyDescent="0.25">
      <c r="A384" s="19">
        <v>2011</v>
      </c>
      <c r="B384" t="s">
        <v>11</v>
      </c>
      <c r="C384" t="s">
        <v>11</v>
      </c>
      <c r="D384">
        <v>10</v>
      </c>
      <c r="E384" s="28">
        <v>8908</v>
      </c>
      <c r="F384" s="28">
        <v>1289</v>
      </c>
      <c r="G384" s="28">
        <v>8350</v>
      </c>
      <c r="H384" s="20">
        <v>1030</v>
      </c>
      <c r="I384">
        <v>32</v>
      </c>
      <c r="J384">
        <v>1</v>
      </c>
      <c r="K384">
        <v>1</v>
      </c>
    </row>
    <row r="385" spans="1:11" x14ac:dyDescent="0.25">
      <c r="A385" s="19">
        <v>2012</v>
      </c>
      <c r="B385" t="s">
        <v>11</v>
      </c>
      <c r="C385" t="s">
        <v>11</v>
      </c>
      <c r="D385">
        <v>10</v>
      </c>
      <c r="E385" s="28">
        <v>8864</v>
      </c>
      <c r="F385" s="28">
        <v>1473</v>
      </c>
      <c r="G385" s="28">
        <v>8350</v>
      </c>
      <c r="H385" s="20">
        <v>1120</v>
      </c>
      <c r="I385">
        <v>33</v>
      </c>
      <c r="J385">
        <v>1</v>
      </c>
      <c r="K385">
        <v>1</v>
      </c>
    </row>
    <row r="386" spans="1:11" x14ac:dyDescent="0.25">
      <c r="A386" s="19">
        <v>2013</v>
      </c>
      <c r="B386" t="s">
        <v>11</v>
      </c>
      <c r="C386" t="s">
        <v>11</v>
      </c>
      <c r="D386">
        <v>10</v>
      </c>
      <c r="E386" s="28">
        <v>9045</v>
      </c>
      <c r="F386" s="28">
        <v>1455</v>
      </c>
      <c r="G386" s="28">
        <v>8200</v>
      </c>
      <c r="H386" s="20">
        <v>1100</v>
      </c>
      <c r="I386">
        <v>34</v>
      </c>
      <c r="J386">
        <v>1</v>
      </c>
      <c r="K386">
        <v>1</v>
      </c>
    </row>
    <row r="387" spans="1:11" x14ac:dyDescent="0.25">
      <c r="A387" s="19">
        <v>2014</v>
      </c>
      <c r="B387" t="s">
        <v>11</v>
      </c>
      <c r="C387" t="s">
        <v>11</v>
      </c>
      <c r="D387">
        <v>10</v>
      </c>
      <c r="E387" s="28">
        <v>9410</v>
      </c>
      <c r="F387" s="28">
        <v>1366</v>
      </c>
      <c r="G387" s="28">
        <v>8500</v>
      </c>
      <c r="H387" s="20">
        <v>1090</v>
      </c>
      <c r="I387">
        <v>35</v>
      </c>
      <c r="J387">
        <v>1</v>
      </c>
      <c r="K387">
        <v>1</v>
      </c>
    </row>
    <row r="388" spans="1:11" x14ac:dyDescent="0.25">
      <c r="A388" s="19">
        <v>2015</v>
      </c>
      <c r="B388" t="s">
        <v>11</v>
      </c>
      <c r="C388" t="s">
        <v>11</v>
      </c>
      <c r="D388">
        <v>10</v>
      </c>
      <c r="E388" s="28">
        <v>9674</v>
      </c>
      <c r="F388" s="28">
        <v>1321</v>
      </c>
      <c r="G388" s="28">
        <v>8572</v>
      </c>
      <c r="H388" s="20">
        <v>1050</v>
      </c>
      <c r="I388">
        <v>36</v>
      </c>
      <c r="J388">
        <v>1</v>
      </c>
      <c r="K388">
        <v>1</v>
      </c>
    </row>
    <row r="389" spans="1:11" x14ac:dyDescent="0.25">
      <c r="A389" s="19">
        <v>2016</v>
      </c>
      <c r="B389" t="s">
        <v>11</v>
      </c>
      <c r="C389" t="s">
        <v>11</v>
      </c>
      <c r="D389">
        <v>10</v>
      </c>
      <c r="E389" s="28">
        <v>10543</v>
      </c>
      <c r="F389" s="28">
        <v>1456</v>
      </c>
      <c r="G389" s="28">
        <v>8679</v>
      </c>
      <c r="H389" s="20">
        <v>960</v>
      </c>
      <c r="I389">
        <v>37</v>
      </c>
      <c r="J389">
        <v>1</v>
      </c>
      <c r="K389">
        <v>1</v>
      </c>
    </row>
    <row r="390" spans="1:11" x14ac:dyDescent="0.25">
      <c r="A390" s="19">
        <v>2017</v>
      </c>
      <c r="B390" t="s">
        <v>11</v>
      </c>
      <c r="C390" t="s">
        <v>11</v>
      </c>
      <c r="D390">
        <v>10</v>
      </c>
      <c r="E390" s="28">
        <v>10511</v>
      </c>
      <c r="F390" s="28">
        <v>1454</v>
      </c>
      <c r="G390" s="28">
        <v>8550</v>
      </c>
      <c r="H390" s="20">
        <v>940</v>
      </c>
      <c r="I390">
        <v>38</v>
      </c>
      <c r="J390">
        <v>1</v>
      </c>
      <c r="K390">
        <v>1</v>
      </c>
    </row>
    <row r="391" spans="1:11" x14ac:dyDescent="0.25">
      <c r="A391" s="19">
        <v>2018</v>
      </c>
      <c r="B391" t="s">
        <v>11</v>
      </c>
      <c r="C391" t="s">
        <v>11</v>
      </c>
      <c r="D391">
        <v>10</v>
      </c>
      <c r="E391" s="28">
        <v>10413</v>
      </c>
      <c r="F391" s="28">
        <v>1225</v>
      </c>
      <c r="G391" s="28">
        <v>9600</v>
      </c>
      <c r="H391" s="20">
        <v>1020</v>
      </c>
      <c r="I391">
        <v>39</v>
      </c>
      <c r="J391">
        <v>1</v>
      </c>
      <c r="K391">
        <v>1</v>
      </c>
    </row>
    <row r="392" spans="1:11" x14ac:dyDescent="0.25">
      <c r="A392" s="19">
        <v>1980</v>
      </c>
      <c r="B392" t="s">
        <v>4</v>
      </c>
      <c r="C392" t="s">
        <v>4</v>
      </c>
      <c r="D392">
        <v>11</v>
      </c>
      <c r="E392" s="26">
        <v>19390.854159516355</v>
      </c>
      <c r="F392" s="26">
        <v>3081.1939580041594</v>
      </c>
      <c r="G392" s="26">
        <v>17609.439058668173</v>
      </c>
      <c r="H392" s="26">
        <v>1669</v>
      </c>
      <c r="I392">
        <v>1</v>
      </c>
      <c r="J392">
        <v>1</v>
      </c>
      <c r="K392">
        <v>0</v>
      </c>
    </row>
    <row r="393" spans="1:11" x14ac:dyDescent="0.25">
      <c r="A393" s="19">
        <v>1981</v>
      </c>
      <c r="B393" t="s">
        <v>4</v>
      </c>
      <c r="C393" t="s">
        <v>4</v>
      </c>
      <c r="D393">
        <v>11</v>
      </c>
      <c r="E393" s="26">
        <v>19390.240768531025</v>
      </c>
      <c r="F393" s="26">
        <v>3081.1154074042342</v>
      </c>
      <c r="G393" s="26">
        <v>17608.692392004468</v>
      </c>
      <c r="H393" s="26">
        <v>1769</v>
      </c>
      <c r="I393">
        <v>2</v>
      </c>
      <c r="J393">
        <v>1</v>
      </c>
      <c r="K393">
        <v>0</v>
      </c>
    </row>
    <row r="394" spans="1:11" x14ac:dyDescent="0.25">
      <c r="A394" s="19">
        <v>1982</v>
      </c>
      <c r="B394" t="s">
        <v>4</v>
      </c>
      <c r="C394" t="s">
        <v>4</v>
      </c>
      <c r="D394">
        <v>11</v>
      </c>
      <c r="E394" s="26">
        <v>19393.295273665346</v>
      </c>
      <c r="F394" s="26">
        <v>3081.8202001708351</v>
      </c>
      <c r="G394" s="26">
        <v>17614.546866154549</v>
      </c>
      <c r="H394" s="26">
        <v>1569</v>
      </c>
      <c r="I394">
        <v>3</v>
      </c>
      <c r="J394">
        <v>1</v>
      </c>
      <c r="K394">
        <v>0</v>
      </c>
    </row>
    <row r="395" spans="1:11" x14ac:dyDescent="0.25">
      <c r="A395" s="19">
        <v>1983</v>
      </c>
      <c r="B395" t="s">
        <v>4</v>
      </c>
      <c r="C395" t="s">
        <v>4</v>
      </c>
      <c r="D395">
        <v>11</v>
      </c>
      <c r="E395" s="26">
        <v>19394.041073517921</v>
      </c>
      <c r="F395" s="26">
        <v>3082.0565718095627</v>
      </c>
      <c r="G395" s="26">
        <v>17614.456544698925</v>
      </c>
      <c r="H395" s="26">
        <v>1869.231875068002</v>
      </c>
      <c r="I395">
        <v>4</v>
      </c>
      <c r="J395">
        <v>1</v>
      </c>
      <c r="K395">
        <v>0</v>
      </c>
    </row>
    <row r="396" spans="1:11" x14ac:dyDescent="0.25">
      <c r="A396" s="19">
        <v>1984</v>
      </c>
      <c r="B396" t="s">
        <v>4</v>
      </c>
      <c r="C396" t="s">
        <v>4</v>
      </c>
      <c r="D396">
        <v>11</v>
      </c>
      <c r="E396" s="26">
        <v>19390.798160262268</v>
      </c>
      <c r="F396" s="26">
        <v>3080.9948362306359</v>
      </c>
      <c r="G396" s="26">
        <v>17608.481450779771</v>
      </c>
      <c r="H396" s="26">
        <v>1868.4589668660017</v>
      </c>
      <c r="I396">
        <v>5</v>
      </c>
      <c r="J396">
        <v>1</v>
      </c>
      <c r="K396">
        <v>0</v>
      </c>
    </row>
    <row r="397" spans="1:11" x14ac:dyDescent="0.25">
      <c r="A397" s="19">
        <v>1985</v>
      </c>
      <c r="B397" t="s">
        <v>4</v>
      </c>
      <c r="C397" t="s">
        <v>4</v>
      </c>
      <c r="D397">
        <v>11</v>
      </c>
      <c r="E397" s="26">
        <v>19385.895521605224</v>
      </c>
      <c r="F397" s="26">
        <v>3079.9827744055301</v>
      </c>
      <c r="G397" s="26">
        <v>17601.018039703144</v>
      </c>
      <c r="H397" s="26">
        <v>1867.8090315350014</v>
      </c>
      <c r="I397">
        <v>6</v>
      </c>
      <c r="J397">
        <v>1</v>
      </c>
      <c r="K397">
        <v>0</v>
      </c>
    </row>
    <row r="398" spans="1:11" x14ac:dyDescent="0.25">
      <c r="A398" s="19">
        <v>1986</v>
      </c>
      <c r="B398" t="s">
        <v>4</v>
      </c>
      <c r="C398" t="s">
        <v>4</v>
      </c>
      <c r="D398">
        <v>11</v>
      </c>
      <c r="E398" s="26">
        <v>19387.173813604353</v>
      </c>
      <c r="F398" s="26">
        <v>3080.722654404608</v>
      </c>
      <c r="G398" s="26">
        <v>17604.959058685949</v>
      </c>
      <c r="H398" s="26">
        <v>1868.4274366791681</v>
      </c>
      <c r="I398">
        <v>7</v>
      </c>
      <c r="J398">
        <v>1</v>
      </c>
      <c r="K398">
        <v>0</v>
      </c>
    </row>
    <row r="399" spans="1:11" x14ac:dyDescent="0.25">
      <c r="A399" s="19">
        <v>1987</v>
      </c>
      <c r="B399" t="s">
        <v>4</v>
      </c>
      <c r="C399" t="s">
        <v>4</v>
      </c>
      <c r="D399">
        <v>11</v>
      </c>
      <c r="E399" s="26">
        <v>19408.567799336957</v>
      </c>
      <c r="F399" s="26">
        <v>3085.34416400384</v>
      </c>
      <c r="G399" s="26">
        <v>17643.819236904958</v>
      </c>
      <c r="H399" s="26">
        <v>1871.7227892326398</v>
      </c>
      <c r="I399">
        <v>8</v>
      </c>
      <c r="J399">
        <v>1</v>
      </c>
      <c r="K399">
        <v>0</v>
      </c>
    </row>
    <row r="400" spans="1:11" x14ac:dyDescent="0.25">
      <c r="A400" s="19">
        <v>1988</v>
      </c>
      <c r="B400" t="s">
        <v>4</v>
      </c>
      <c r="C400" t="s">
        <v>4</v>
      </c>
      <c r="D400">
        <v>11</v>
      </c>
      <c r="E400" s="26">
        <v>19397.770072780801</v>
      </c>
      <c r="F400" s="26">
        <v>3083.2384300031999</v>
      </c>
      <c r="G400" s="26">
        <v>17614.004937420796</v>
      </c>
      <c r="H400" s="26">
        <v>1869.7411510272</v>
      </c>
      <c r="I400">
        <v>9</v>
      </c>
      <c r="J400">
        <v>1</v>
      </c>
      <c r="K400">
        <v>0</v>
      </c>
    </row>
    <row r="401" spans="1:11" x14ac:dyDescent="0.25">
      <c r="A401" s="19">
        <v>1989</v>
      </c>
      <c r="B401" t="s">
        <v>4</v>
      </c>
      <c r="C401" t="s">
        <v>4</v>
      </c>
      <c r="D401">
        <v>11</v>
      </c>
      <c r="E401" s="26">
        <v>19374.583593984</v>
      </c>
      <c r="F401" s="26">
        <v>3075.6861583359996</v>
      </c>
      <c r="G401" s="26">
        <v>17578.605981184002</v>
      </c>
      <c r="H401" s="26">
        <v>1864.594425856</v>
      </c>
      <c r="I401">
        <v>10</v>
      </c>
      <c r="J401">
        <v>1</v>
      </c>
      <c r="K401">
        <v>0</v>
      </c>
    </row>
    <row r="402" spans="1:11" x14ac:dyDescent="0.25">
      <c r="A402" s="19">
        <v>1990</v>
      </c>
      <c r="B402" t="s">
        <v>4</v>
      </c>
      <c r="C402" t="s">
        <v>4</v>
      </c>
      <c r="D402">
        <v>11</v>
      </c>
      <c r="E402" s="26">
        <v>19361.38232832</v>
      </c>
      <c r="F402" s="26">
        <v>3074.9224652799994</v>
      </c>
      <c r="G402" s="26">
        <v>17563.700984320003</v>
      </c>
      <c r="H402" s="26">
        <v>1864.55935488</v>
      </c>
      <c r="I402">
        <v>11</v>
      </c>
      <c r="J402">
        <v>1</v>
      </c>
      <c r="K402">
        <v>0</v>
      </c>
    </row>
    <row r="403" spans="1:11" x14ac:dyDescent="0.25">
      <c r="A403" s="19">
        <v>1991</v>
      </c>
      <c r="B403" t="s">
        <v>4</v>
      </c>
      <c r="C403" t="s">
        <v>4</v>
      </c>
      <c r="D403">
        <v>11</v>
      </c>
      <c r="E403" s="26">
        <v>19393.565273599997</v>
      </c>
      <c r="F403" s="26">
        <v>3084.4220544</v>
      </c>
      <c r="G403" s="26">
        <v>17624.664153599999</v>
      </c>
      <c r="H403" s="26">
        <v>1871.5194624000001</v>
      </c>
      <c r="I403">
        <v>12</v>
      </c>
      <c r="J403">
        <v>1</v>
      </c>
      <c r="K403">
        <v>0</v>
      </c>
    </row>
    <row r="404" spans="1:11" x14ac:dyDescent="0.25">
      <c r="A404" s="19">
        <v>1992</v>
      </c>
      <c r="B404" t="s">
        <v>4</v>
      </c>
      <c r="C404" t="s">
        <v>4</v>
      </c>
      <c r="D404">
        <v>11</v>
      </c>
      <c r="E404" s="26">
        <v>19515.537728000003</v>
      </c>
      <c r="F404" s="26">
        <v>3108.4517120000005</v>
      </c>
      <c r="G404" s="26">
        <v>17838.120128000002</v>
      </c>
      <c r="H404" s="26">
        <v>1888.199552</v>
      </c>
      <c r="I404">
        <v>13</v>
      </c>
      <c r="J404">
        <v>1</v>
      </c>
      <c r="K404">
        <v>0</v>
      </c>
    </row>
    <row r="405" spans="1:11" x14ac:dyDescent="0.25">
      <c r="A405" s="19">
        <v>1993</v>
      </c>
      <c r="B405" t="s">
        <v>4</v>
      </c>
      <c r="C405" t="s">
        <v>4</v>
      </c>
      <c r="D405">
        <v>11</v>
      </c>
      <c r="E405" s="26">
        <v>19343.781439999999</v>
      </c>
      <c r="F405" s="26">
        <v>3072.7097600000002</v>
      </c>
      <c r="G405" s="26">
        <v>17464.933440000001</v>
      </c>
      <c r="H405" s="26">
        <v>1859.8329600000002</v>
      </c>
      <c r="I405">
        <v>14</v>
      </c>
      <c r="J405">
        <v>1</v>
      </c>
      <c r="K405">
        <v>0</v>
      </c>
    </row>
    <row r="406" spans="1:11" x14ac:dyDescent="0.25">
      <c r="A406" s="19">
        <v>1994</v>
      </c>
      <c r="B406" t="s">
        <v>4</v>
      </c>
      <c r="C406" t="s">
        <v>4</v>
      </c>
      <c r="D406">
        <v>11</v>
      </c>
      <c r="E406" s="26">
        <v>19258.6512</v>
      </c>
      <c r="F406" s="26">
        <v>3037.9247999999998</v>
      </c>
      <c r="G406" s="26">
        <v>17401.611200000003</v>
      </c>
      <c r="H406" s="26">
        <v>1838.8607999999999</v>
      </c>
      <c r="I406">
        <v>15</v>
      </c>
      <c r="J406">
        <v>1</v>
      </c>
      <c r="K406">
        <v>0</v>
      </c>
    </row>
    <row r="407" spans="1:11" x14ac:dyDescent="0.25">
      <c r="A407" s="19">
        <v>1995</v>
      </c>
      <c r="B407" t="s">
        <v>4</v>
      </c>
      <c r="C407" t="s">
        <v>4</v>
      </c>
      <c r="D407">
        <v>11</v>
      </c>
      <c r="E407" s="26">
        <v>19295.376</v>
      </c>
      <c r="F407" s="26">
        <v>3071.1040000000003</v>
      </c>
      <c r="G407" s="26">
        <v>17489.175999999999</v>
      </c>
      <c r="H407" s="26">
        <v>1864.384</v>
      </c>
      <c r="I407">
        <v>16</v>
      </c>
      <c r="J407">
        <v>1</v>
      </c>
      <c r="K407">
        <v>0</v>
      </c>
    </row>
    <row r="408" spans="1:11" x14ac:dyDescent="0.25">
      <c r="A408" s="19">
        <v>1996</v>
      </c>
      <c r="B408" t="s">
        <v>4</v>
      </c>
      <c r="C408" t="s">
        <v>4</v>
      </c>
      <c r="D408">
        <v>11</v>
      </c>
      <c r="E408" s="26">
        <v>19554.48</v>
      </c>
      <c r="F408" s="26">
        <v>3131.92</v>
      </c>
      <c r="G408" s="26">
        <v>17929.48</v>
      </c>
      <c r="H408" s="26">
        <v>1906.3200000000002</v>
      </c>
      <c r="I408">
        <v>17</v>
      </c>
      <c r="J408">
        <v>1</v>
      </c>
      <c r="K408">
        <v>0</v>
      </c>
    </row>
    <row r="409" spans="1:11" x14ac:dyDescent="0.25">
      <c r="A409" s="19">
        <v>1997</v>
      </c>
      <c r="B409" t="s">
        <v>4</v>
      </c>
      <c r="C409" t="s">
        <v>4</v>
      </c>
      <c r="D409">
        <v>11</v>
      </c>
      <c r="E409" s="26">
        <v>20125.400000000001</v>
      </c>
      <c r="F409" s="26">
        <v>3228.6</v>
      </c>
      <c r="G409" s="26">
        <v>18905.400000000001</v>
      </c>
      <c r="H409" s="26">
        <v>1971.6</v>
      </c>
      <c r="I409">
        <v>18</v>
      </c>
      <c r="J409">
        <v>1</v>
      </c>
      <c r="K409">
        <v>0</v>
      </c>
    </row>
    <row r="410" spans="1:11" x14ac:dyDescent="0.25">
      <c r="A410" s="19">
        <v>1998</v>
      </c>
      <c r="B410" t="s">
        <v>4</v>
      </c>
      <c r="C410" t="s">
        <v>4</v>
      </c>
      <c r="D410">
        <v>11</v>
      </c>
      <c r="E410" s="26">
        <v>18485</v>
      </c>
      <c r="F410" s="26">
        <v>2894</v>
      </c>
      <c r="G410" s="26">
        <v>15599</v>
      </c>
      <c r="H410" s="30">
        <v>1718</v>
      </c>
      <c r="I410">
        <v>19</v>
      </c>
      <c r="J410">
        <v>1</v>
      </c>
      <c r="K410">
        <v>0</v>
      </c>
    </row>
    <row r="411" spans="1:11" x14ac:dyDescent="0.25">
      <c r="A411" s="19">
        <v>1999</v>
      </c>
      <c r="B411" t="s">
        <v>4</v>
      </c>
      <c r="C411" t="s">
        <v>4</v>
      </c>
      <c r="D411">
        <v>11</v>
      </c>
      <c r="E411" s="28">
        <v>18833</v>
      </c>
      <c r="F411" s="28">
        <v>2864</v>
      </c>
      <c r="G411" s="28">
        <v>17085</v>
      </c>
      <c r="H411" s="20">
        <v>1734</v>
      </c>
      <c r="I411">
        <v>20</v>
      </c>
      <c r="J411">
        <v>1</v>
      </c>
      <c r="K411">
        <v>1</v>
      </c>
    </row>
    <row r="412" spans="1:11" x14ac:dyDescent="0.25">
      <c r="A412" s="19">
        <v>2000</v>
      </c>
      <c r="B412" t="s">
        <v>4</v>
      </c>
      <c r="C412" t="s">
        <v>4</v>
      </c>
      <c r="D412">
        <v>11</v>
      </c>
      <c r="E412" s="28">
        <v>19479</v>
      </c>
      <c r="F412" s="28">
        <v>3237</v>
      </c>
      <c r="G412" s="28">
        <v>17927</v>
      </c>
      <c r="H412" s="20">
        <v>1992</v>
      </c>
      <c r="I412">
        <v>21</v>
      </c>
      <c r="J412">
        <v>1</v>
      </c>
      <c r="K412">
        <v>1</v>
      </c>
    </row>
    <row r="413" spans="1:11" x14ac:dyDescent="0.25">
      <c r="A413" s="19">
        <v>2001</v>
      </c>
      <c r="B413" t="s">
        <v>4</v>
      </c>
      <c r="C413" t="s">
        <v>4</v>
      </c>
      <c r="D413">
        <v>11</v>
      </c>
      <c r="E413" s="28">
        <v>20850</v>
      </c>
      <c r="F413" s="28">
        <v>3436</v>
      </c>
      <c r="G413" s="28">
        <v>20131</v>
      </c>
      <c r="H413" s="20">
        <v>2116</v>
      </c>
      <c r="I413">
        <v>22</v>
      </c>
      <c r="J413">
        <v>1</v>
      </c>
      <c r="K413">
        <v>1</v>
      </c>
    </row>
    <row r="414" spans="1:11" x14ac:dyDescent="0.25">
      <c r="A414" s="19">
        <v>2002</v>
      </c>
      <c r="B414" t="s">
        <v>4</v>
      </c>
      <c r="C414" t="s">
        <v>4</v>
      </c>
      <c r="D414">
        <v>11</v>
      </c>
      <c r="E414" s="28">
        <v>22980</v>
      </c>
      <c r="F414" s="28">
        <v>3712</v>
      </c>
      <c r="G414" s="28">
        <v>23785</v>
      </c>
      <c r="H414" s="20">
        <v>2298</v>
      </c>
      <c r="I414">
        <v>23</v>
      </c>
      <c r="J414">
        <v>1</v>
      </c>
      <c r="K414">
        <v>1</v>
      </c>
    </row>
    <row r="415" spans="1:11" x14ac:dyDescent="0.25">
      <c r="A415" s="19">
        <v>2003</v>
      </c>
      <c r="B415" t="s">
        <v>4</v>
      </c>
      <c r="C415" t="s">
        <v>4</v>
      </c>
      <c r="D415">
        <v>11</v>
      </c>
      <c r="E415" s="28">
        <v>24196</v>
      </c>
      <c r="F415" s="28">
        <v>3638</v>
      </c>
      <c r="G415" s="28">
        <v>25389</v>
      </c>
      <c r="H415" s="20">
        <v>2604</v>
      </c>
      <c r="I415">
        <v>24</v>
      </c>
      <c r="J415">
        <v>1</v>
      </c>
      <c r="K415">
        <v>1</v>
      </c>
    </row>
    <row r="416" spans="1:11" x14ac:dyDescent="0.25">
      <c r="A416" s="19">
        <v>2004</v>
      </c>
      <c r="B416" t="s">
        <v>4</v>
      </c>
      <c r="C416" t="s">
        <v>4</v>
      </c>
      <c r="D416">
        <v>11</v>
      </c>
      <c r="E416" s="28">
        <v>25260</v>
      </c>
      <c r="F416" s="28">
        <v>3902</v>
      </c>
      <c r="G416" s="28">
        <v>27291</v>
      </c>
      <c r="H416" s="20">
        <v>2615</v>
      </c>
      <c r="I416">
        <v>25</v>
      </c>
      <c r="J416">
        <v>1</v>
      </c>
      <c r="K416">
        <v>1</v>
      </c>
    </row>
    <row r="417" spans="1:11" x14ac:dyDescent="0.25">
      <c r="A417" s="19">
        <v>2005</v>
      </c>
      <c r="B417" t="s">
        <v>4</v>
      </c>
      <c r="C417" t="s">
        <v>4</v>
      </c>
      <c r="D417">
        <v>11</v>
      </c>
      <c r="E417" s="28">
        <v>26366</v>
      </c>
      <c r="F417" s="28">
        <v>3781</v>
      </c>
      <c r="G417" s="28">
        <v>29131</v>
      </c>
      <c r="H417" s="20">
        <v>2744</v>
      </c>
      <c r="I417">
        <v>26</v>
      </c>
      <c r="J417">
        <v>1</v>
      </c>
      <c r="K417">
        <v>1</v>
      </c>
    </row>
    <row r="418" spans="1:11" x14ac:dyDescent="0.25">
      <c r="A418" s="19">
        <v>2006</v>
      </c>
      <c r="B418" t="s">
        <v>4</v>
      </c>
      <c r="C418" t="s">
        <v>4</v>
      </c>
      <c r="D418">
        <v>11</v>
      </c>
      <c r="E418" s="28">
        <v>26684</v>
      </c>
      <c r="F418" s="28">
        <v>3771</v>
      </c>
      <c r="G418" s="28">
        <v>31011</v>
      </c>
      <c r="H418" s="20">
        <v>2720</v>
      </c>
      <c r="I418">
        <v>27</v>
      </c>
      <c r="J418">
        <v>1</v>
      </c>
      <c r="K418">
        <v>1</v>
      </c>
    </row>
    <row r="419" spans="1:11" x14ac:dyDescent="0.25">
      <c r="A419" s="19">
        <v>2007</v>
      </c>
      <c r="B419" t="s">
        <v>4</v>
      </c>
      <c r="C419" t="s">
        <v>4</v>
      </c>
      <c r="D419">
        <v>11</v>
      </c>
      <c r="E419" s="28">
        <v>27890</v>
      </c>
      <c r="F419" s="28">
        <v>3443</v>
      </c>
      <c r="G419" s="28">
        <v>34056</v>
      </c>
      <c r="H419" s="20">
        <v>2911</v>
      </c>
      <c r="I419">
        <v>28</v>
      </c>
      <c r="J419">
        <v>1</v>
      </c>
      <c r="K419">
        <v>1</v>
      </c>
    </row>
    <row r="420" spans="1:11" x14ac:dyDescent="0.25">
      <c r="A420" s="19">
        <v>2008</v>
      </c>
      <c r="B420" t="s">
        <v>4</v>
      </c>
      <c r="C420" t="s">
        <v>4</v>
      </c>
      <c r="D420">
        <v>11</v>
      </c>
      <c r="E420" s="28">
        <v>28984</v>
      </c>
      <c r="F420" s="28">
        <v>3733</v>
      </c>
      <c r="G420" s="28">
        <v>36058</v>
      </c>
      <c r="H420" s="20">
        <v>3225</v>
      </c>
      <c r="I420">
        <v>29</v>
      </c>
      <c r="J420">
        <v>1</v>
      </c>
      <c r="K420">
        <v>1</v>
      </c>
    </row>
    <row r="421" spans="1:11" x14ac:dyDescent="0.25">
      <c r="A421" s="19">
        <v>2009</v>
      </c>
      <c r="B421" t="s">
        <v>4</v>
      </c>
      <c r="C421" t="s">
        <v>4</v>
      </c>
      <c r="D421">
        <v>11</v>
      </c>
      <c r="E421" s="28">
        <v>30120</v>
      </c>
      <c r="F421" s="28">
        <v>3820</v>
      </c>
      <c r="G421" s="28">
        <v>37445</v>
      </c>
      <c r="H421" s="20">
        <v>3220</v>
      </c>
      <c r="I421">
        <v>30</v>
      </c>
      <c r="J421">
        <v>1</v>
      </c>
      <c r="K421">
        <v>1</v>
      </c>
    </row>
    <row r="422" spans="1:11" x14ac:dyDescent="0.25">
      <c r="A422" s="19">
        <v>2010</v>
      </c>
      <c r="B422" t="s">
        <v>4</v>
      </c>
      <c r="C422" t="s">
        <v>4</v>
      </c>
      <c r="D422">
        <v>11</v>
      </c>
      <c r="E422" s="28">
        <v>31954</v>
      </c>
      <c r="F422" s="28">
        <v>4045</v>
      </c>
      <c r="G422" s="28">
        <v>40829</v>
      </c>
      <c r="H422" s="20">
        <v>3661</v>
      </c>
      <c r="I422">
        <v>31</v>
      </c>
      <c r="J422">
        <v>1</v>
      </c>
      <c r="K422">
        <v>1</v>
      </c>
    </row>
    <row r="423" spans="1:11" x14ac:dyDescent="0.25">
      <c r="A423" s="19">
        <v>2011</v>
      </c>
      <c r="B423" t="s">
        <v>4</v>
      </c>
      <c r="C423" t="s">
        <v>4</v>
      </c>
      <c r="D423">
        <v>11</v>
      </c>
      <c r="E423" s="28">
        <v>33242</v>
      </c>
      <c r="F423" s="28">
        <v>4780</v>
      </c>
      <c r="G423" s="28">
        <v>43087</v>
      </c>
      <c r="H423" s="20">
        <v>3875</v>
      </c>
      <c r="I423">
        <v>32</v>
      </c>
      <c r="J423">
        <v>1</v>
      </c>
      <c r="K423">
        <v>1</v>
      </c>
    </row>
    <row r="424" spans="1:11" x14ac:dyDescent="0.25">
      <c r="A424" s="19">
        <v>2012</v>
      </c>
      <c r="B424" t="s">
        <v>4</v>
      </c>
      <c r="C424" t="s">
        <v>4</v>
      </c>
      <c r="D424">
        <v>11</v>
      </c>
      <c r="E424" s="28">
        <v>33667</v>
      </c>
      <c r="F424" s="28">
        <v>4569</v>
      </c>
      <c r="G424" s="28">
        <v>44580</v>
      </c>
      <c r="H424" s="20">
        <v>3922</v>
      </c>
      <c r="I424">
        <v>33</v>
      </c>
      <c r="J424">
        <v>1</v>
      </c>
      <c r="K424">
        <v>1</v>
      </c>
    </row>
    <row r="425" spans="1:11" x14ac:dyDescent="0.25">
      <c r="A425" s="19">
        <v>2013</v>
      </c>
      <c r="B425" t="s">
        <v>4</v>
      </c>
      <c r="C425" t="s">
        <v>4</v>
      </c>
      <c r="D425">
        <v>11</v>
      </c>
      <c r="E425" s="28">
        <v>35906</v>
      </c>
      <c r="F425" s="28">
        <v>4274</v>
      </c>
      <c r="G425" s="28">
        <v>47011</v>
      </c>
      <c r="H425" s="20">
        <v>4201</v>
      </c>
      <c r="I425">
        <v>34</v>
      </c>
      <c r="J425">
        <v>1</v>
      </c>
      <c r="K425">
        <v>1</v>
      </c>
    </row>
    <row r="426" spans="1:11" x14ac:dyDescent="0.25">
      <c r="A426" s="19">
        <v>2014</v>
      </c>
      <c r="B426" t="s">
        <v>4</v>
      </c>
      <c r="C426" t="s">
        <v>4</v>
      </c>
      <c r="D426">
        <v>11</v>
      </c>
      <c r="E426" s="28">
        <v>38717</v>
      </c>
      <c r="F426" s="28">
        <v>4466</v>
      </c>
      <c r="G426" s="28">
        <v>50030</v>
      </c>
      <c r="H426" s="20">
        <v>4247</v>
      </c>
      <c r="I426">
        <v>35</v>
      </c>
      <c r="J426">
        <v>1</v>
      </c>
      <c r="K426">
        <v>1</v>
      </c>
    </row>
    <row r="427" spans="1:11" x14ac:dyDescent="0.25">
      <c r="A427" s="19">
        <v>2015</v>
      </c>
      <c r="B427" t="s">
        <v>4</v>
      </c>
      <c r="C427" t="s">
        <v>4</v>
      </c>
      <c r="D427">
        <v>11</v>
      </c>
      <c r="E427" s="28">
        <v>40360</v>
      </c>
      <c r="F427" s="28">
        <v>4350</v>
      </c>
      <c r="G427" s="28">
        <v>53426</v>
      </c>
      <c r="H427" s="20">
        <v>4434</v>
      </c>
      <c r="I427">
        <v>36</v>
      </c>
      <c r="J427">
        <v>1</v>
      </c>
      <c r="K427">
        <v>1</v>
      </c>
    </row>
    <row r="428" spans="1:11" x14ac:dyDescent="0.25">
      <c r="A428" s="19">
        <v>2016</v>
      </c>
      <c r="B428" t="s">
        <v>4</v>
      </c>
      <c r="C428" t="s">
        <v>4</v>
      </c>
      <c r="D428">
        <v>11</v>
      </c>
      <c r="E428" s="28">
        <v>42879</v>
      </c>
      <c r="F428" s="28">
        <v>4292</v>
      </c>
      <c r="G428" s="28">
        <v>56234</v>
      </c>
      <c r="H428" s="20">
        <v>4669</v>
      </c>
      <c r="I428">
        <v>37</v>
      </c>
      <c r="J428">
        <v>1</v>
      </c>
      <c r="K428">
        <v>1</v>
      </c>
    </row>
    <row r="429" spans="1:11" x14ac:dyDescent="0.25">
      <c r="A429" s="19">
        <v>2017</v>
      </c>
      <c r="B429" t="s">
        <v>4</v>
      </c>
      <c r="C429" t="s">
        <v>4</v>
      </c>
      <c r="D429">
        <v>11</v>
      </c>
      <c r="E429" s="28">
        <v>43616</v>
      </c>
      <c r="F429" s="28">
        <v>4356</v>
      </c>
      <c r="G429" s="28">
        <v>58992</v>
      </c>
      <c r="H429" s="20">
        <v>4862</v>
      </c>
      <c r="I429">
        <v>38</v>
      </c>
      <c r="J429">
        <v>1</v>
      </c>
      <c r="K429">
        <v>1</v>
      </c>
    </row>
    <row r="430" spans="1:11" x14ac:dyDescent="0.25">
      <c r="A430" s="19">
        <v>2018</v>
      </c>
      <c r="B430" t="s">
        <v>4</v>
      </c>
      <c r="C430" t="s">
        <v>4</v>
      </c>
      <c r="D430">
        <v>11</v>
      </c>
      <c r="E430" s="28">
        <v>45501</v>
      </c>
      <c r="F430" s="28">
        <v>4263</v>
      </c>
      <c r="G430" s="28">
        <v>60300</v>
      </c>
      <c r="H430" s="20">
        <v>4966</v>
      </c>
      <c r="I430">
        <v>39</v>
      </c>
      <c r="J430">
        <v>1</v>
      </c>
      <c r="K430">
        <v>1</v>
      </c>
    </row>
    <row r="431" spans="1:11" x14ac:dyDescent="0.25">
      <c r="E431" s="26"/>
      <c r="F431" s="26"/>
    </row>
    <row r="432" spans="1:11" x14ac:dyDescent="0.25">
      <c r="E432" s="26"/>
      <c r="F432" s="26"/>
    </row>
    <row r="433" spans="5:6" x14ac:dyDescent="0.25">
      <c r="E433" s="26"/>
      <c r="F433" s="26"/>
    </row>
    <row r="434" spans="5:6" x14ac:dyDescent="0.25">
      <c r="E434" s="26"/>
      <c r="F434" s="26"/>
    </row>
    <row r="435" spans="5:6" x14ac:dyDescent="0.25">
      <c r="E435" s="26"/>
      <c r="F435" s="26"/>
    </row>
    <row r="436" spans="5:6" x14ac:dyDescent="0.25">
      <c r="E436" s="26"/>
      <c r="F436" s="26"/>
    </row>
    <row r="437" spans="5:6" x14ac:dyDescent="0.25">
      <c r="E437" s="26"/>
      <c r="F437" s="26"/>
    </row>
    <row r="438" spans="5:6" x14ac:dyDescent="0.25">
      <c r="E438" s="26"/>
      <c r="F438" s="26"/>
    </row>
    <row r="439" spans="5:6" x14ac:dyDescent="0.25">
      <c r="E439" s="26"/>
      <c r="F439" s="26"/>
    </row>
    <row r="440" spans="5:6" x14ac:dyDescent="0.25">
      <c r="E440" s="26"/>
      <c r="F440" s="26"/>
    </row>
    <row r="441" spans="5:6" x14ac:dyDescent="0.25">
      <c r="E441" s="26"/>
      <c r="F441" s="26"/>
    </row>
    <row r="442" spans="5:6" x14ac:dyDescent="0.25">
      <c r="E442" s="26"/>
      <c r="F442" s="26"/>
    </row>
    <row r="443" spans="5:6" x14ac:dyDescent="0.25">
      <c r="E443" s="26"/>
      <c r="F443" s="26"/>
    </row>
    <row r="444" spans="5:6" x14ac:dyDescent="0.25">
      <c r="E444" s="26"/>
      <c r="F444" s="26"/>
    </row>
    <row r="445" spans="5:6" x14ac:dyDescent="0.25">
      <c r="E445" s="26"/>
      <c r="F445" s="26"/>
    </row>
    <row r="446" spans="5:6" x14ac:dyDescent="0.25">
      <c r="E446" s="26"/>
      <c r="F446" s="26"/>
    </row>
    <row r="447" spans="5:6" x14ac:dyDescent="0.25">
      <c r="E447" s="26"/>
      <c r="F447" s="26"/>
    </row>
    <row r="448" spans="5:6" x14ac:dyDescent="0.25">
      <c r="E448" s="26"/>
      <c r="F448" s="26"/>
    </row>
    <row r="449" spans="5:6" x14ac:dyDescent="0.25">
      <c r="E449" s="26"/>
      <c r="F449" s="26"/>
    </row>
    <row r="450" spans="5:6" x14ac:dyDescent="0.25">
      <c r="E450" s="28"/>
      <c r="F450" s="28"/>
    </row>
    <row r="451" spans="5:6" x14ac:dyDescent="0.25">
      <c r="E451" s="28"/>
      <c r="F451" s="28"/>
    </row>
    <row r="452" spans="5:6" x14ac:dyDescent="0.25">
      <c r="E452" s="28"/>
      <c r="F452" s="28"/>
    </row>
    <row r="453" spans="5:6" x14ac:dyDescent="0.25">
      <c r="E453" s="28"/>
      <c r="F453" s="28"/>
    </row>
    <row r="454" spans="5:6" x14ac:dyDescent="0.25">
      <c r="E454" s="28"/>
      <c r="F454" s="28"/>
    </row>
    <row r="455" spans="5:6" x14ac:dyDescent="0.25">
      <c r="E455" s="28"/>
      <c r="F455" s="28"/>
    </row>
    <row r="456" spans="5:6" x14ac:dyDescent="0.25">
      <c r="E456" s="28"/>
      <c r="F456" s="28"/>
    </row>
    <row r="457" spans="5:6" x14ac:dyDescent="0.25">
      <c r="E457" s="28"/>
      <c r="F457" s="28"/>
    </row>
    <row r="458" spans="5:6" x14ac:dyDescent="0.25">
      <c r="E458" s="28"/>
      <c r="F458" s="28"/>
    </row>
    <row r="459" spans="5:6" x14ac:dyDescent="0.25">
      <c r="E459" s="28"/>
      <c r="F459" s="28"/>
    </row>
    <row r="460" spans="5:6" x14ac:dyDescent="0.25">
      <c r="E460" s="28"/>
      <c r="F460" s="28"/>
    </row>
    <row r="461" spans="5:6" x14ac:dyDescent="0.25">
      <c r="E461" s="28"/>
      <c r="F461" s="28"/>
    </row>
    <row r="462" spans="5:6" x14ac:dyDescent="0.25">
      <c r="E462" s="28"/>
      <c r="F462" s="28"/>
    </row>
    <row r="463" spans="5:6" x14ac:dyDescent="0.25">
      <c r="E463" s="28"/>
      <c r="F463" s="28"/>
    </row>
    <row r="464" spans="5:6" x14ac:dyDescent="0.25">
      <c r="E464" s="28"/>
      <c r="F464" s="28"/>
    </row>
    <row r="465" spans="5:6" x14ac:dyDescent="0.25">
      <c r="E465" s="28"/>
      <c r="F465" s="28"/>
    </row>
    <row r="466" spans="5:6" x14ac:dyDescent="0.25">
      <c r="E466" s="28"/>
      <c r="F466" s="28"/>
    </row>
    <row r="467" spans="5:6" x14ac:dyDescent="0.25">
      <c r="E467" s="28"/>
      <c r="F467" s="28"/>
    </row>
    <row r="468" spans="5:6" x14ac:dyDescent="0.25">
      <c r="E468" s="28"/>
      <c r="F468" s="28"/>
    </row>
    <row r="469" spans="5:6" x14ac:dyDescent="0.25">
      <c r="E469" s="28"/>
      <c r="F469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90E22-BB1A-42FB-8402-106D4D57850F}">
  <dimension ref="A1:G41"/>
  <sheetViews>
    <sheetView workbookViewId="0">
      <selection activeCell="L34" sqref="L34"/>
    </sheetView>
  </sheetViews>
  <sheetFormatPr defaultRowHeight="15" x14ac:dyDescent="0.25"/>
  <cols>
    <col min="2" max="2" width="41.85546875" customWidth="1"/>
    <col min="3" max="3" width="35.85546875" customWidth="1"/>
    <col min="6" max="6" width="39" customWidth="1"/>
    <col min="7" max="7" width="35.85546875" customWidth="1"/>
  </cols>
  <sheetData>
    <row r="1" spans="1:7" x14ac:dyDescent="0.25">
      <c r="A1" s="47" t="s">
        <v>18</v>
      </c>
      <c r="B1" s="47"/>
      <c r="C1" s="47"/>
      <c r="E1" s="48" t="s">
        <v>19</v>
      </c>
      <c r="F1" s="48"/>
      <c r="G1" s="48"/>
    </row>
    <row r="2" spans="1:7" x14ac:dyDescent="0.25">
      <c r="A2" s="1" t="s">
        <v>20</v>
      </c>
      <c r="B2" t="s">
        <v>36</v>
      </c>
      <c r="C2" t="s">
        <v>37</v>
      </c>
      <c r="E2" s="1" t="s">
        <v>20</v>
      </c>
      <c r="F2" t="s">
        <v>36</v>
      </c>
      <c r="G2" t="s">
        <v>37</v>
      </c>
    </row>
    <row r="3" spans="1:7" x14ac:dyDescent="0.25">
      <c r="A3" s="19">
        <v>1980</v>
      </c>
      <c r="B3" s="31">
        <v>0.19015000000000001</v>
      </c>
      <c r="C3" s="31">
        <v>0.19015000000000001</v>
      </c>
      <c r="E3" s="19">
        <v>1980</v>
      </c>
      <c r="F3" s="31">
        <v>7.3968000000000006E-2</v>
      </c>
      <c r="G3" s="31">
        <v>7.3968000000000006E-2</v>
      </c>
    </row>
    <row r="4" spans="1:7" x14ac:dyDescent="0.25">
      <c r="A4" s="19">
        <v>1981</v>
      </c>
      <c r="B4" s="31">
        <f>B3-0.00061</f>
        <v>0.18954000000000001</v>
      </c>
      <c r="C4" s="31">
        <f>C3-0.00061</f>
        <v>0.18954000000000001</v>
      </c>
      <c r="E4" s="19">
        <v>1981</v>
      </c>
      <c r="F4" s="31">
        <f>F3-0.0002208</f>
        <v>7.3747200000000013E-2</v>
      </c>
      <c r="G4" s="31">
        <f>G3-0.0002208</f>
        <v>7.3747200000000013E-2</v>
      </c>
    </row>
    <row r="5" spans="1:7" x14ac:dyDescent="0.25">
      <c r="A5" s="19">
        <v>1982</v>
      </c>
      <c r="B5" s="31">
        <f t="shared" ref="B5:B41" si="0">B4-0.00061</f>
        <v>0.18893000000000001</v>
      </c>
      <c r="C5" s="31">
        <f t="shared" ref="C5:C22" si="1">C4-0.00061</f>
        <v>0.18893000000000001</v>
      </c>
      <c r="E5" s="19">
        <v>1982</v>
      </c>
      <c r="F5" s="31">
        <f t="shared" ref="F5:F41" si="2">F4-0.0002208</f>
        <v>7.352640000000002E-2</v>
      </c>
      <c r="G5" s="31">
        <f t="shared" ref="G5:G22" si="3">G4-0.0002208</f>
        <v>7.352640000000002E-2</v>
      </c>
    </row>
    <row r="6" spans="1:7" x14ac:dyDescent="0.25">
      <c r="A6" s="19">
        <v>1983</v>
      </c>
      <c r="B6" s="31">
        <f t="shared" si="0"/>
        <v>0.18832000000000002</v>
      </c>
      <c r="C6" s="31">
        <f t="shared" si="1"/>
        <v>0.18832000000000002</v>
      </c>
      <c r="E6" s="19">
        <v>1983</v>
      </c>
      <c r="F6" s="31">
        <f t="shared" si="2"/>
        <v>7.3305600000000026E-2</v>
      </c>
      <c r="G6" s="31">
        <f t="shared" si="3"/>
        <v>7.3305600000000026E-2</v>
      </c>
    </row>
    <row r="7" spans="1:7" x14ac:dyDescent="0.25">
      <c r="A7" s="19">
        <v>1984</v>
      </c>
      <c r="B7" s="31">
        <f t="shared" si="0"/>
        <v>0.18771000000000002</v>
      </c>
      <c r="C7" s="31">
        <f t="shared" si="1"/>
        <v>0.18771000000000002</v>
      </c>
      <c r="E7" s="19">
        <v>1984</v>
      </c>
      <c r="F7" s="31">
        <f t="shared" si="2"/>
        <v>7.3084800000000033E-2</v>
      </c>
      <c r="G7" s="31">
        <f t="shared" si="3"/>
        <v>7.3084800000000033E-2</v>
      </c>
    </row>
    <row r="8" spans="1:7" x14ac:dyDescent="0.25">
      <c r="A8" s="19">
        <v>1985</v>
      </c>
      <c r="B8" s="31">
        <f t="shared" si="0"/>
        <v>0.18710000000000002</v>
      </c>
      <c r="C8" s="31">
        <f t="shared" si="1"/>
        <v>0.18710000000000002</v>
      </c>
      <c r="E8" s="19">
        <v>1985</v>
      </c>
      <c r="F8" s="31">
        <f t="shared" si="2"/>
        <v>7.286400000000004E-2</v>
      </c>
      <c r="G8" s="31">
        <f t="shared" si="3"/>
        <v>7.286400000000004E-2</v>
      </c>
    </row>
    <row r="9" spans="1:7" x14ac:dyDescent="0.25">
      <c r="A9" s="19">
        <v>1986</v>
      </c>
      <c r="B9" s="31">
        <f t="shared" si="0"/>
        <v>0.18649000000000002</v>
      </c>
      <c r="C9" s="31">
        <f t="shared" si="1"/>
        <v>0.18649000000000002</v>
      </c>
      <c r="E9" s="19">
        <v>1986</v>
      </c>
      <c r="F9" s="31">
        <f t="shared" si="2"/>
        <v>7.2643200000000047E-2</v>
      </c>
      <c r="G9" s="31">
        <f t="shared" si="3"/>
        <v>7.2643200000000047E-2</v>
      </c>
    </row>
    <row r="10" spans="1:7" x14ac:dyDescent="0.25">
      <c r="A10" s="19">
        <v>1987</v>
      </c>
      <c r="B10" s="31">
        <f t="shared" si="0"/>
        <v>0.18588000000000002</v>
      </c>
      <c r="C10" s="31">
        <f t="shared" si="1"/>
        <v>0.18588000000000002</v>
      </c>
      <c r="E10" s="19">
        <v>1987</v>
      </c>
      <c r="F10" s="31">
        <f t="shared" si="2"/>
        <v>7.2422400000000053E-2</v>
      </c>
      <c r="G10" s="31">
        <f t="shared" si="3"/>
        <v>7.2422400000000053E-2</v>
      </c>
    </row>
    <row r="11" spans="1:7" x14ac:dyDescent="0.25">
      <c r="A11" s="19">
        <v>1988</v>
      </c>
      <c r="B11" s="31">
        <f t="shared" si="0"/>
        <v>0.18527000000000002</v>
      </c>
      <c r="C11" s="31">
        <f t="shared" si="1"/>
        <v>0.18527000000000002</v>
      </c>
      <c r="E11" s="19">
        <v>1988</v>
      </c>
      <c r="F11" s="31">
        <f t="shared" si="2"/>
        <v>7.220160000000006E-2</v>
      </c>
      <c r="G11" s="31">
        <f t="shared" si="3"/>
        <v>7.220160000000006E-2</v>
      </c>
    </row>
    <row r="12" spans="1:7" x14ac:dyDescent="0.25">
      <c r="A12" s="19">
        <v>1989</v>
      </c>
      <c r="B12" s="31">
        <f t="shared" si="0"/>
        <v>0.18466000000000002</v>
      </c>
      <c r="C12" s="31">
        <f t="shared" si="1"/>
        <v>0.18466000000000002</v>
      </c>
      <c r="E12" s="19">
        <v>1989</v>
      </c>
      <c r="F12" s="31">
        <f t="shared" si="2"/>
        <v>7.1980800000000067E-2</v>
      </c>
      <c r="G12" s="31">
        <f t="shared" si="3"/>
        <v>7.1980800000000067E-2</v>
      </c>
    </row>
    <row r="13" spans="1:7" x14ac:dyDescent="0.25">
      <c r="A13" s="19">
        <v>1990</v>
      </c>
      <c r="B13" s="31">
        <f t="shared" si="0"/>
        <v>0.18405000000000002</v>
      </c>
      <c r="C13" s="31">
        <f t="shared" si="1"/>
        <v>0.18405000000000002</v>
      </c>
      <c r="E13" s="19">
        <v>1990</v>
      </c>
      <c r="F13" s="31">
        <f t="shared" si="2"/>
        <v>7.1760000000000074E-2</v>
      </c>
      <c r="G13" s="31">
        <f t="shared" si="3"/>
        <v>7.1760000000000074E-2</v>
      </c>
    </row>
    <row r="14" spans="1:7" x14ac:dyDescent="0.25">
      <c r="A14" s="19">
        <v>1991</v>
      </c>
      <c r="B14" s="31">
        <f t="shared" si="0"/>
        <v>0.18344000000000002</v>
      </c>
      <c r="C14" s="31">
        <f t="shared" si="1"/>
        <v>0.18344000000000002</v>
      </c>
      <c r="E14" s="19">
        <v>1991</v>
      </c>
      <c r="F14" s="31">
        <f t="shared" si="2"/>
        <v>7.1539200000000081E-2</v>
      </c>
      <c r="G14" s="31">
        <f t="shared" si="3"/>
        <v>7.1539200000000081E-2</v>
      </c>
    </row>
    <row r="15" spans="1:7" x14ac:dyDescent="0.25">
      <c r="A15" s="19">
        <v>1992</v>
      </c>
      <c r="B15" s="31">
        <f t="shared" si="0"/>
        <v>0.18283000000000002</v>
      </c>
      <c r="C15" s="31">
        <f t="shared" si="1"/>
        <v>0.18283000000000002</v>
      </c>
      <c r="E15" s="19">
        <v>1992</v>
      </c>
      <c r="F15" s="31">
        <f t="shared" si="2"/>
        <v>7.1318400000000087E-2</v>
      </c>
      <c r="G15" s="31">
        <f t="shared" si="3"/>
        <v>7.1318400000000087E-2</v>
      </c>
    </row>
    <row r="16" spans="1:7" x14ac:dyDescent="0.25">
      <c r="A16" s="19">
        <v>1993</v>
      </c>
      <c r="B16" s="31">
        <f t="shared" si="0"/>
        <v>0.18222000000000002</v>
      </c>
      <c r="C16" s="31">
        <f t="shared" si="1"/>
        <v>0.18222000000000002</v>
      </c>
      <c r="E16" s="19">
        <v>1993</v>
      </c>
      <c r="F16" s="31">
        <f t="shared" si="2"/>
        <v>7.1097600000000094E-2</v>
      </c>
      <c r="G16" s="31">
        <f t="shared" si="3"/>
        <v>7.1097600000000094E-2</v>
      </c>
    </row>
    <row r="17" spans="1:7" x14ac:dyDescent="0.25">
      <c r="A17" s="19">
        <v>1994</v>
      </c>
      <c r="B17" s="31">
        <f t="shared" si="0"/>
        <v>0.18161000000000002</v>
      </c>
      <c r="C17" s="31">
        <f t="shared" si="1"/>
        <v>0.18161000000000002</v>
      </c>
      <c r="E17" s="19">
        <v>1994</v>
      </c>
      <c r="F17" s="31">
        <f t="shared" si="2"/>
        <v>7.0876800000000101E-2</v>
      </c>
      <c r="G17" s="31">
        <f t="shared" si="3"/>
        <v>7.0876800000000101E-2</v>
      </c>
    </row>
    <row r="18" spans="1:7" x14ac:dyDescent="0.25">
      <c r="A18" s="19">
        <v>1995</v>
      </c>
      <c r="B18" s="31">
        <f t="shared" si="0"/>
        <v>0.18100000000000002</v>
      </c>
      <c r="C18" s="31">
        <f t="shared" si="1"/>
        <v>0.18100000000000002</v>
      </c>
      <c r="E18" s="19">
        <v>1995</v>
      </c>
      <c r="F18" s="31">
        <f t="shared" si="2"/>
        <v>7.0656000000000108E-2</v>
      </c>
      <c r="G18" s="31">
        <f t="shared" si="3"/>
        <v>7.0656000000000108E-2</v>
      </c>
    </row>
    <row r="19" spans="1:7" x14ac:dyDescent="0.25">
      <c r="A19" s="19">
        <v>1996</v>
      </c>
      <c r="B19" s="31">
        <f t="shared" si="0"/>
        <v>0.18039000000000002</v>
      </c>
      <c r="C19" s="31">
        <f t="shared" si="1"/>
        <v>0.18039000000000002</v>
      </c>
      <c r="E19" s="19">
        <v>1996</v>
      </c>
      <c r="F19" s="31">
        <f t="shared" si="2"/>
        <v>7.0435200000000114E-2</v>
      </c>
      <c r="G19" s="31">
        <f t="shared" si="3"/>
        <v>7.0435200000000114E-2</v>
      </c>
    </row>
    <row r="20" spans="1:7" x14ac:dyDescent="0.25">
      <c r="A20" s="19">
        <v>1997</v>
      </c>
      <c r="B20" s="31">
        <f t="shared" si="0"/>
        <v>0.17978000000000002</v>
      </c>
      <c r="C20" s="31">
        <f t="shared" si="1"/>
        <v>0.17978000000000002</v>
      </c>
      <c r="E20" s="19">
        <v>1997</v>
      </c>
      <c r="F20" s="31">
        <f t="shared" si="2"/>
        <v>7.0214400000000121E-2</v>
      </c>
      <c r="G20" s="31">
        <f t="shared" si="3"/>
        <v>7.0214400000000121E-2</v>
      </c>
    </row>
    <row r="21" spans="1:7" x14ac:dyDescent="0.25">
      <c r="A21" s="19">
        <v>1998</v>
      </c>
      <c r="B21" s="31">
        <f t="shared" si="0"/>
        <v>0.17917000000000002</v>
      </c>
      <c r="C21" s="31">
        <f t="shared" si="1"/>
        <v>0.17917000000000002</v>
      </c>
      <c r="E21" s="19">
        <v>1998</v>
      </c>
      <c r="F21" s="31">
        <f t="shared" si="2"/>
        <v>6.9993600000000128E-2</v>
      </c>
      <c r="G21" s="31">
        <f t="shared" si="3"/>
        <v>6.9993600000000128E-2</v>
      </c>
    </row>
    <row r="22" spans="1:7" x14ac:dyDescent="0.25">
      <c r="A22" s="19">
        <v>1999</v>
      </c>
      <c r="B22" s="31">
        <f t="shared" si="0"/>
        <v>0.17856000000000002</v>
      </c>
      <c r="C22" s="31">
        <f t="shared" si="1"/>
        <v>0.17856000000000002</v>
      </c>
      <c r="E22" s="19">
        <v>1999</v>
      </c>
      <c r="F22" s="31">
        <f t="shared" si="2"/>
        <v>6.9772800000000135E-2</v>
      </c>
      <c r="G22" s="31">
        <f t="shared" si="3"/>
        <v>6.9772800000000135E-2</v>
      </c>
    </row>
    <row r="23" spans="1:7" x14ac:dyDescent="0.25">
      <c r="A23" s="19">
        <v>2000</v>
      </c>
      <c r="B23" s="31">
        <f t="shared" si="0"/>
        <v>0.17795000000000002</v>
      </c>
      <c r="C23" s="31">
        <f>C22-0.001926</f>
        <v>0.17663400000000001</v>
      </c>
      <c r="E23" s="19">
        <v>2000</v>
      </c>
      <c r="F23" s="31">
        <f t="shared" si="2"/>
        <v>6.9552000000000141E-2</v>
      </c>
      <c r="G23" s="31">
        <f>G22-0.0005105</f>
        <v>6.9262300000000138E-2</v>
      </c>
    </row>
    <row r="24" spans="1:7" x14ac:dyDescent="0.25">
      <c r="A24" s="19">
        <v>2001</v>
      </c>
      <c r="B24" s="31">
        <f t="shared" si="0"/>
        <v>0.17734000000000003</v>
      </c>
      <c r="C24" s="31">
        <f t="shared" ref="C24:C41" si="4">C23-0.001926</f>
        <v>0.174708</v>
      </c>
      <c r="E24" s="19">
        <v>2001</v>
      </c>
      <c r="F24" s="31">
        <f t="shared" si="2"/>
        <v>6.9331200000000148E-2</v>
      </c>
      <c r="G24" s="31">
        <f t="shared" ref="G24:G41" si="5">G23-0.0005105</f>
        <v>6.8751800000000141E-2</v>
      </c>
    </row>
    <row r="25" spans="1:7" x14ac:dyDescent="0.25">
      <c r="A25" s="19">
        <v>2002</v>
      </c>
      <c r="B25" s="31">
        <f t="shared" si="0"/>
        <v>0.17673000000000003</v>
      </c>
      <c r="C25" s="31">
        <f t="shared" si="4"/>
        <v>0.17278199999999999</v>
      </c>
      <c r="E25" s="19">
        <v>2002</v>
      </c>
      <c r="F25" s="31">
        <f t="shared" si="2"/>
        <v>6.9110400000000155E-2</v>
      </c>
      <c r="G25" s="31">
        <f t="shared" si="5"/>
        <v>6.8241300000000144E-2</v>
      </c>
    </row>
    <row r="26" spans="1:7" x14ac:dyDescent="0.25">
      <c r="A26" s="19">
        <v>2003</v>
      </c>
      <c r="B26" s="31">
        <f t="shared" si="0"/>
        <v>0.17612000000000003</v>
      </c>
      <c r="C26" s="31">
        <f t="shared" si="4"/>
        <v>0.17085599999999998</v>
      </c>
      <c r="E26" s="19">
        <v>2003</v>
      </c>
      <c r="F26" s="31">
        <f t="shared" si="2"/>
        <v>6.8889600000000162E-2</v>
      </c>
      <c r="G26" s="31">
        <f t="shared" si="5"/>
        <v>6.7730800000000146E-2</v>
      </c>
    </row>
    <row r="27" spans="1:7" x14ac:dyDescent="0.25">
      <c r="A27" s="19">
        <v>2004</v>
      </c>
      <c r="B27" s="31">
        <f t="shared" si="0"/>
        <v>0.17551000000000003</v>
      </c>
      <c r="C27" s="31">
        <f t="shared" si="4"/>
        <v>0.16892999999999997</v>
      </c>
      <c r="E27" s="19">
        <v>2004</v>
      </c>
      <c r="F27" s="31">
        <f t="shared" si="2"/>
        <v>6.8668800000000169E-2</v>
      </c>
      <c r="G27" s="31">
        <f t="shared" si="5"/>
        <v>6.7220300000000149E-2</v>
      </c>
    </row>
    <row r="28" spans="1:7" x14ac:dyDescent="0.25">
      <c r="A28" s="19">
        <v>2005</v>
      </c>
      <c r="B28" s="31">
        <f t="shared" si="0"/>
        <v>0.17490000000000003</v>
      </c>
      <c r="C28" s="31">
        <f t="shared" si="4"/>
        <v>0.16700399999999996</v>
      </c>
      <c r="E28" s="19">
        <v>2005</v>
      </c>
      <c r="F28" s="31">
        <f t="shared" si="2"/>
        <v>6.8448000000000175E-2</v>
      </c>
      <c r="G28" s="31">
        <f t="shared" si="5"/>
        <v>6.6709800000000152E-2</v>
      </c>
    </row>
    <row r="29" spans="1:7" x14ac:dyDescent="0.25">
      <c r="A29" s="19">
        <v>2006</v>
      </c>
      <c r="B29" s="31">
        <f t="shared" si="0"/>
        <v>0.17429000000000003</v>
      </c>
      <c r="C29" s="31">
        <f t="shared" si="4"/>
        <v>0.16507799999999995</v>
      </c>
      <c r="E29" s="19">
        <v>2006</v>
      </c>
      <c r="F29" s="31">
        <f t="shared" si="2"/>
        <v>6.8227200000000182E-2</v>
      </c>
      <c r="G29" s="31">
        <f t="shared" si="5"/>
        <v>6.6199300000000155E-2</v>
      </c>
    </row>
    <row r="30" spans="1:7" x14ac:dyDescent="0.25">
      <c r="A30" s="19">
        <v>2007</v>
      </c>
      <c r="B30" s="31">
        <f t="shared" si="0"/>
        <v>0.17368000000000003</v>
      </c>
      <c r="C30" s="31">
        <f t="shared" si="4"/>
        <v>0.16315199999999994</v>
      </c>
      <c r="E30" s="19">
        <v>2007</v>
      </c>
      <c r="F30" s="31">
        <f t="shared" si="2"/>
        <v>6.8006400000000189E-2</v>
      </c>
      <c r="G30" s="31">
        <f t="shared" si="5"/>
        <v>6.5688800000000158E-2</v>
      </c>
    </row>
    <row r="31" spans="1:7" x14ac:dyDescent="0.25">
      <c r="A31" s="19">
        <v>2008</v>
      </c>
      <c r="B31" s="31">
        <f t="shared" si="0"/>
        <v>0.17307000000000003</v>
      </c>
      <c r="C31" s="31">
        <f t="shared" si="4"/>
        <v>0.16122599999999992</v>
      </c>
      <c r="E31" s="19">
        <v>2008</v>
      </c>
      <c r="F31" s="31">
        <f t="shared" si="2"/>
        <v>6.7785600000000196E-2</v>
      </c>
      <c r="G31" s="31">
        <f t="shared" si="5"/>
        <v>6.5178300000000161E-2</v>
      </c>
    </row>
    <row r="32" spans="1:7" x14ac:dyDescent="0.25">
      <c r="A32" s="19">
        <v>2009</v>
      </c>
      <c r="B32" s="31">
        <f t="shared" si="0"/>
        <v>0.17246000000000003</v>
      </c>
      <c r="C32" s="31">
        <f t="shared" si="4"/>
        <v>0.15929999999999991</v>
      </c>
      <c r="E32" s="19">
        <v>2009</v>
      </c>
      <c r="F32" s="31">
        <f t="shared" si="2"/>
        <v>6.7564800000000202E-2</v>
      </c>
      <c r="G32" s="31">
        <f t="shared" si="5"/>
        <v>6.4667800000000164E-2</v>
      </c>
    </row>
    <row r="33" spans="1:7" x14ac:dyDescent="0.25">
      <c r="A33" s="19">
        <v>2010</v>
      </c>
      <c r="B33" s="31">
        <f t="shared" si="0"/>
        <v>0.17185000000000003</v>
      </c>
      <c r="C33" s="31">
        <f t="shared" si="4"/>
        <v>0.1573739999999999</v>
      </c>
      <c r="E33" s="19">
        <v>2010</v>
      </c>
      <c r="F33" s="31">
        <f t="shared" si="2"/>
        <v>6.7344000000000209E-2</v>
      </c>
      <c r="G33" s="31">
        <f t="shared" si="5"/>
        <v>6.4157300000000167E-2</v>
      </c>
    </row>
    <row r="34" spans="1:7" x14ac:dyDescent="0.25">
      <c r="A34" s="19">
        <v>2011</v>
      </c>
      <c r="B34" s="31">
        <f t="shared" si="0"/>
        <v>0.17124000000000003</v>
      </c>
      <c r="C34" s="31">
        <f t="shared" si="4"/>
        <v>0.15544799999999989</v>
      </c>
      <c r="E34" s="19">
        <v>2011</v>
      </c>
      <c r="F34" s="31">
        <f t="shared" si="2"/>
        <v>6.7123200000000216E-2</v>
      </c>
      <c r="G34" s="31">
        <f t="shared" si="5"/>
        <v>6.364680000000017E-2</v>
      </c>
    </row>
    <row r="35" spans="1:7" x14ac:dyDescent="0.25">
      <c r="A35" s="19">
        <v>2012</v>
      </c>
      <c r="B35" s="31">
        <f t="shared" si="0"/>
        <v>0.17063000000000003</v>
      </c>
      <c r="C35" s="31">
        <f t="shared" si="4"/>
        <v>0.15352199999999988</v>
      </c>
      <c r="E35" s="19">
        <v>2012</v>
      </c>
      <c r="F35" s="31">
        <f t="shared" si="2"/>
        <v>6.6902400000000223E-2</v>
      </c>
      <c r="G35" s="31">
        <f t="shared" si="5"/>
        <v>6.3136300000000173E-2</v>
      </c>
    </row>
    <row r="36" spans="1:7" x14ac:dyDescent="0.25">
      <c r="A36" s="19">
        <v>2013</v>
      </c>
      <c r="B36" s="31">
        <f t="shared" si="0"/>
        <v>0.17002000000000003</v>
      </c>
      <c r="C36" s="31">
        <f t="shared" si="4"/>
        <v>0.15159599999999987</v>
      </c>
      <c r="E36" s="19">
        <v>2013</v>
      </c>
      <c r="F36" s="31">
        <f t="shared" si="2"/>
        <v>6.668160000000023E-2</v>
      </c>
      <c r="G36" s="31">
        <f t="shared" si="5"/>
        <v>6.2625800000000176E-2</v>
      </c>
    </row>
    <row r="37" spans="1:7" x14ac:dyDescent="0.25">
      <c r="A37" s="19">
        <v>2014</v>
      </c>
      <c r="B37" s="31">
        <f t="shared" si="0"/>
        <v>0.16941000000000003</v>
      </c>
      <c r="C37" s="31">
        <f t="shared" si="4"/>
        <v>0.14966999999999986</v>
      </c>
      <c r="E37" s="19">
        <v>2014</v>
      </c>
      <c r="F37" s="31">
        <f t="shared" si="2"/>
        <v>6.6460800000000236E-2</v>
      </c>
      <c r="G37" s="31">
        <f t="shared" si="5"/>
        <v>6.2115300000000179E-2</v>
      </c>
    </row>
    <row r="38" spans="1:7" x14ac:dyDescent="0.25">
      <c r="A38" s="19">
        <v>2015</v>
      </c>
      <c r="B38" s="31">
        <f t="shared" si="0"/>
        <v>0.16880000000000003</v>
      </c>
      <c r="C38" s="31">
        <f t="shared" si="4"/>
        <v>0.14774399999999985</v>
      </c>
      <c r="E38" s="19">
        <v>2015</v>
      </c>
      <c r="F38" s="31">
        <f t="shared" si="2"/>
        <v>6.6240000000000243E-2</v>
      </c>
      <c r="G38" s="31">
        <f t="shared" si="5"/>
        <v>6.1604800000000182E-2</v>
      </c>
    </row>
    <row r="39" spans="1:7" x14ac:dyDescent="0.25">
      <c r="A39" s="19">
        <v>2016</v>
      </c>
      <c r="B39" s="31">
        <f t="shared" si="0"/>
        <v>0.16819000000000003</v>
      </c>
      <c r="C39" s="31">
        <f t="shared" si="4"/>
        <v>0.14581799999999984</v>
      </c>
      <c r="E39" s="19">
        <v>2016</v>
      </c>
      <c r="F39" s="31">
        <f t="shared" si="2"/>
        <v>6.601920000000025E-2</v>
      </c>
      <c r="G39" s="31">
        <f t="shared" si="5"/>
        <v>6.1094300000000185E-2</v>
      </c>
    </row>
    <row r="40" spans="1:7" x14ac:dyDescent="0.25">
      <c r="A40" s="19">
        <v>2017</v>
      </c>
      <c r="B40" s="31">
        <f t="shared" si="0"/>
        <v>0.16758000000000003</v>
      </c>
      <c r="C40" s="31">
        <f t="shared" si="4"/>
        <v>0.14389199999999983</v>
      </c>
      <c r="E40" s="19">
        <v>2017</v>
      </c>
      <c r="F40" s="31">
        <f t="shared" si="2"/>
        <v>6.5798400000000257E-2</v>
      </c>
      <c r="G40" s="31">
        <f t="shared" si="5"/>
        <v>6.0583800000000188E-2</v>
      </c>
    </row>
    <row r="41" spans="1:7" x14ac:dyDescent="0.25">
      <c r="A41" s="19">
        <v>2018</v>
      </c>
      <c r="B41" s="31">
        <f t="shared" si="0"/>
        <v>0.16697000000000004</v>
      </c>
      <c r="C41" s="31">
        <f t="shared" si="4"/>
        <v>0.14196599999999981</v>
      </c>
      <c r="E41" s="19">
        <v>2018</v>
      </c>
      <c r="F41" s="31">
        <f t="shared" si="2"/>
        <v>6.5577600000000263E-2</v>
      </c>
      <c r="G41" s="31">
        <f t="shared" si="5"/>
        <v>6.007330000000019E-2</v>
      </c>
    </row>
  </sheetData>
  <mergeCells count="2">
    <mergeCell ref="A1:C1"/>
    <mergeCell ref="E1:G1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0A4F-F563-4666-A2CD-004AB056672A}">
  <dimension ref="A1:E41"/>
  <sheetViews>
    <sheetView workbookViewId="0">
      <selection activeCell="H14" sqref="H14"/>
    </sheetView>
  </sheetViews>
  <sheetFormatPr defaultRowHeight="15" x14ac:dyDescent="0.25"/>
  <cols>
    <col min="2" max="2" width="18.140625" customWidth="1"/>
    <col min="3" max="3" width="20.5703125" customWidth="1"/>
    <col min="4" max="4" width="19.140625" customWidth="1"/>
    <col min="5" max="5" width="20.85546875" customWidth="1"/>
  </cols>
  <sheetData>
    <row r="1" spans="1:5" x14ac:dyDescent="0.25">
      <c r="B1" s="49" t="s">
        <v>27</v>
      </c>
      <c r="C1" s="49"/>
      <c r="D1" s="49" t="s">
        <v>35</v>
      </c>
      <c r="E1" s="49"/>
    </row>
    <row r="2" spans="1:5" x14ac:dyDescent="0.25">
      <c r="A2" s="1" t="s">
        <v>20</v>
      </c>
      <c r="B2" t="s">
        <v>38</v>
      </c>
      <c r="C2" t="s">
        <v>39</v>
      </c>
      <c r="D2" t="s">
        <v>38</v>
      </c>
      <c r="E2" t="s">
        <v>39</v>
      </c>
    </row>
    <row r="3" spans="1:5" x14ac:dyDescent="0.25">
      <c r="A3" s="19">
        <v>1980</v>
      </c>
      <c r="B3" s="35">
        <f>AVERAGE('[1]Panel Data'!E2,'[1]Panel Data'!E41,'[1]Panel Data'!E119,'[1]Panel Data'!E236,'[1]Panel Data'!E275,'[1]Panel Data'!E314,'[1]Panel Data'!E353,'[1]Panel Data'!E392,'[1]Panel Data'!E431)</f>
        <v>0.14139815972897285</v>
      </c>
      <c r="C3" s="35">
        <f>AVERAGE('[1]Panel Data'!E80,'[1]Panel Data'!E197)</f>
        <v>0.15244990998676927</v>
      </c>
      <c r="D3" s="35">
        <f>AVERAGE('[1]Panel Data'!H2,'[1]Panel Data'!H41,'[1]Panel Data'!H119,'[1]Panel Data'!H236,'[1]Panel Data'!H275,'[1]Panel Data'!H314,'[1]Panel Data'!H353,'[1]Panel Data'!H431)</f>
        <v>7.890624985622631E-2</v>
      </c>
      <c r="E3" s="31">
        <f>AVERAGE('[1]Panel Data'!H158,'[1]Panel Data'!H197)</f>
        <v>7.1916036807121081E-2</v>
      </c>
    </row>
    <row r="4" spans="1:5" x14ac:dyDescent="0.25">
      <c r="A4" s="19">
        <v>1981</v>
      </c>
      <c r="B4" s="35">
        <f>AVERAGE('[1]Panel Data'!E3,'[1]Panel Data'!E42,'[1]Panel Data'!E120,'[1]Panel Data'!E237,'[1]Panel Data'!E276,'[1]Panel Data'!E315,'[1]Panel Data'!E354,'[1]Panel Data'!E393,'[1]Panel Data'!E432)</f>
        <v>0.13766866682420587</v>
      </c>
      <c r="C4" s="35">
        <f>AVERAGE('[1]Panel Data'!E81,'[1]Panel Data'!E198)</f>
        <v>0.15865770402063176</v>
      </c>
      <c r="D4" s="35">
        <f>AVERAGE('[1]Panel Data'!H3,'[1]Panel Data'!H42,'[1]Panel Data'!H120,'[1]Panel Data'!H237,'[1]Panel Data'!H276,'[1]Panel Data'!H315,'[1]Panel Data'!H354,'[1]Panel Data'!H432)</f>
        <v>7.6183931551603773E-2</v>
      </c>
      <c r="E4" s="31">
        <f>AVERAGE('[1]Panel Data'!H159,'[1]Panel Data'!H198)</f>
        <v>7.7106274056790838E-2</v>
      </c>
    </row>
    <row r="5" spans="1:5" x14ac:dyDescent="0.25">
      <c r="A5" s="19">
        <v>1982</v>
      </c>
      <c r="B5" s="35">
        <f>AVERAGE('[1]Panel Data'!E4,'[1]Panel Data'!E43,'[1]Panel Data'!E121,'[1]Panel Data'!E238,'[1]Panel Data'!E277,'[1]Panel Data'!E316,'[1]Panel Data'!E355,'[1]Panel Data'!E394,'[1]Panel Data'!E433)</f>
        <v>0.13595915239999162</v>
      </c>
      <c r="C5" s="35">
        <f>AVERAGE('[1]Panel Data'!E82,'[1]Panel Data'!E199)</f>
        <v>0.13948014583314167</v>
      </c>
      <c r="D5" s="35">
        <f>AVERAGE('[1]Panel Data'!H4,'[1]Panel Data'!H43,'[1]Panel Data'!H121,'[1]Panel Data'!H238,'[1]Panel Data'!H277,'[1]Panel Data'!H316,'[1]Panel Data'!H355,'[1]Panel Data'!H433)</f>
        <v>7.7021918872671097E-2</v>
      </c>
      <c r="E5" s="31">
        <f>AVERAGE('[1]Panel Data'!H160,'[1]Panel Data'!H199)</f>
        <v>7.1128756640180979E-2</v>
      </c>
    </row>
    <row r="6" spans="1:5" x14ac:dyDescent="0.25">
      <c r="A6" s="19">
        <v>1983</v>
      </c>
      <c r="B6" s="35">
        <f>AVERAGE('[1]Panel Data'!E5,'[1]Panel Data'!E44,'[1]Panel Data'!E122,'[1]Panel Data'!E239,'[1]Panel Data'!E278,'[1]Panel Data'!E317,'[1]Panel Data'!E356,'[1]Panel Data'!E395,'[1]Panel Data'!E434)</f>
        <v>0.13607548307029857</v>
      </c>
      <c r="C6" s="35">
        <f>AVERAGE('[1]Panel Data'!E83,'[1]Panel Data'!E200)</f>
        <v>0.13847548648410526</v>
      </c>
      <c r="D6" s="35">
        <f>AVERAGE('[1]Panel Data'!H5,'[1]Panel Data'!H44,'[1]Panel Data'!H122,'[1]Panel Data'!H239,'[1]Panel Data'!H278,'[1]Panel Data'!H317,'[1]Panel Data'!H356,'[1]Panel Data'!H434)</f>
        <v>7.9990032821358956E-2</v>
      </c>
      <c r="E6" s="31">
        <f>AVERAGE('[1]Panel Data'!H161,'[1]Panel Data'!H200)</f>
        <v>7.6579265982225531E-2</v>
      </c>
    </row>
    <row r="7" spans="1:5" x14ac:dyDescent="0.25">
      <c r="A7" s="19">
        <v>1984</v>
      </c>
      <c r="B7" s="35">
        <f>AVERAGE('[1]Panel Data'!E6,'[1]Panel Data'!E45,'[1]Panel Data'!E123,'[1]Panel Data'!E240,'[1]Panel Data'!E279,'[1]Panel Data'!E318,'[1]Panel Data'!E357,'[1]Panel Data'!E396,'[1]Panel Data'!E435)</f>
        <v>0.13740536426248784</v>
      </c>
      <c r="C7" s="35">
        <f>AVERAGE('[1]Panel Data'!E84,'[1]Panel Data'!E201)</f>
        <v>0.14037749047443537</v>
      </c>
      <c r="D7" s="35">
        <f>AVERAGE('[1]Panel Data'!H6,'[1]Panel Data'!H45,'[1]Panel Data'!H123,'[1]Panel Data'!H240,'[1]Panel Data'!H279,'[1]Panel Data'!H318,'[1]Panel Data'!H357,'[1]Panel Data'!H435)</f>
        <v>7.946104028381637E-2</v>
      </c>
      <c r="E7" s="31">
        <f>AVERAGE('[1]Panel Data'!H162,'[1]Panel Data'!H201)</f>
        <v>7.5379145828937899E-2</v>
      </c>
    </row>
    <row r="8" spans="1:5" x14ac:dyDescent="0.25">
      <c r="A8" s="19">
        <v>1985</v>
      </c>
      <c r="B8" s="35">
        <f>AVERAGE('[1]Panel Data'!E7,'[1]Panel Data'!E46,'[1]Panel Data'!E124,'[1]Panel Data'!E241,'[1]Panel Data'!E280,'[1]Panel Data'!E319,'[1]Panel Data'!E358,'[1]Panel Data'!E397,'[1]Panel Data'!E436)</f>
        <v>0.1385391971263758</v>
      </c>
      <c r="C8" s="35">
        <f>AVERAGE(C3:C7)</f>
        <v>0.14588814735981667</v>
      </c>
      <c r="D8" s="35">
        <f>AVERAGE('[1]Panel Data'!H7,'[1]Panel Data'!H46,'[1]Panel Data'!H124,'[1]Panel Data'!H241,'[1]Panel Data'!H280,'[1]Panel Data'!H319,'[1]Panel Data'!H358,'[1]Panel Data'!H436)</f>
        <v>7.6118735289161063E-2</v>
      </c>
      <c r="E8" s="31">
        <f>AVERAGE('[1]Panel Data'!H163,'[1]Panel Data'!H202)</f>
        <v>7.4193264892664701E-2</v>
      </c>
    </row>
    <row r="9" spans="1:5" x14ac:dyDescent="0.25">
      <c r="A9" s="19">
        <v>1986</v>
      </c>
      <c r="B9" s="35">
        <f>AVERAGE('[1]Panel Data'!E8,'[1]Panel Data'!E47,'[1]Panel Data'!E125,'[1]Panel Data'!E242,'[1]Panel Data'!E281,'[1]Panel Data'!E320,'[1]Panel Data'!E359,'[1]Panel Data'!E398,'[1]Panel Data'!E437)</f>
        <v>0.14045829709126717</v>
      </c>
      <c r="C9" s="35">
        <f>AVERAGE('[1]Panel Data'!E86,'[1]Panel Data'!E203)</f>
        <v>0.19040177476966974</v>
      </c>
      <c r="D9" s="35">
        <f>AVERAGE('[1]Panel Data'!H8,'[1]Panel Data'!H47,'[1]Panel Data'!H125,'[1]Panel Data'!H242,'[1]Panel Data'!H281,'[1]Panel Data'!H320,'[1]Panel Data'!H359,'[1]Panel Data'!H437)</f>
        <v>7.9449515415939712E-2</v>
      </c>
      <c r="E9" s="31">
        <f>AVERAGE('[1]Panel Data'!H164,'[1]Panel Data'!H203)</f>
        <v>7.347457554157602E-2</v>
      </c>
    </row>
    <row r="10" spans="1:5" x14ac:dyDescent="0.25">
      <c r="A10" s="19">
        <v>1987</v>
      </c>
      <c r="B10" s="35">
        <f>AVERAGE('[1]Panel Data'!E9,'[1]Panel Data'!E48,'[1]Panel Data'!E126,'[1]Panel Data'!E243,'[1]Panel Data'!E282,'[1]Panel Data'!E321,'[1]Panel Data'!E360,'[1]Panel Data'!E399,'[1]Panel Data'!E438)</f>
        <v>0.13813086400136071</v>
      </c>
      <c r="C10" s="35">
        <f>AVERAGE('[1]Panel Data'!E87,'[1]Panel Data'!E204)</f>
        <v>0.18236203863072303</v>
      </c>
      <c r="D10" s="35">
        <f>AVERAGE('[1]Panel Data'!H9,'[1]Panel Data'!H48,'[1]Panel Data'!H126,'[1]Panel Data'!H243,'[1]Panel Data'!H282,'[1]Panel Data'!H321,'[1]Panel Data'!H360,'[1]Panel Data'!H438)</f>
        <v>7.5355043086944018E-2</v>
      </c>
      <c r="E10" s="31">
        <f>AVERAGE('[1]Panel Data'!H165,'[1]Panel Data'!H204)</f>
        <v>7.2556269237561949E-2</v>
      </c>
    </row>
    <row r="11" spans="1:5" x14ac:dyDescent="0.25">
      <c r="A11" s="19">
        <v>1988</v>
      </c>
      <c r="B11" s="35">
        <f>AVERAGE('[1]Panel Data'!E10,'[1]Panel Data'!E49,'[1]Panel Data'!E127,'[1]Panel Data'!E244,'[1]Panel Data'!E283,'[1]Panel Data'!E322,'[1]Panel Data'!E361,'[1]Panel Data'!E400,'[1]Panel Data'!E439)</f>
        <v>0.13500326119668155</v>
      </c>
      <c r="C11" s="35">
        <f>AVERAGE('[1]Panel Data'!E88,'[1]Panel Data'!E205)</f>
        <v>0.18471287981145734</v>
      </c>
      <c r="D11" s="35">
        <f>AVERAGE('[1]Panel Data'!H10,'[1]Panel Data'!H49,'[1]Panel Data'!H127,'[1]Panel Data'!H244,'[1]Panel Data'!H283,'[1]Panel Data'!H322,'[1]Panel Data'!H361,'[1]Panel Data'!H439)</f>
        <v>7.2789069310886412E-2</v>
      </c>
      <c r="E11" s="31">
        <f>AVERAGE('[1]Panel Data'!H166,'[1]Panel Data'!H205)</f>
        <v>7.1913271445741847E-2</v>
      </c>
    </row>
    <row r="12" spans="1:5" x14ac:dyDescent="0.25">
      <c r="A12" s="19">
        <v>1989</v>
      </c>
      <c r="B12" s="35">
        <f>AVERAGE('[1]Panel Data'!E11,'[1]Panel Data'!E50,'[1]Panel Data'!E128,'[1]Panel Data'!E245,'[1]Panel Data'!E284,'[1]Panel Data'!E323,'[1]Panel Data'!E362,'[1]Panel Data'!E401,'[1]Panel Data'!E440)</f>
        <v>0.13719323571729081</v>
      </c>
      <c r="C12" s="35">
        <f>AVERAGE('[1]Panel Data'!E89,'[1]Panel Data'!E206)</f>
        <v>0.20290584088726132</v>
      </c>
      <c r="D12" s="35">
        <f>AVERAGE('[1]Panel Data'!H11,'[1]Panel Data'!H50,'[1]Panel Data'!H128,'[1]Panel Data'!H245,'[1]Panel Data'!H284,'[1]Panel Data'!H323,'[1]Panel Data'!H362,'[1]Panel Data'!H440)</f>
        <v>7.510205308156187E-2</v>
      </c>
      <c r="E12" s="31">
        <f>AVERAGE('[1]Panel Data'!H167,'[1]Panel Data'!H206)</f>
        <v>7.1363694337743838E-2</v>
      </c>
    </row>
    <row r="13" spans="1:5" x14ac:dyDescent="0.25">
      <c r="A13" s="19">
        <v>1990</v>
      </c>
      <c r="B13" s="35">
        <f>AVERAGE('[1]Panel Data'!E12,'[1]Panel Data'!E51,'[1]Panel Data'!E129,'[1]Panel Data'!E246,'[1]Panel Data'!E285,'[1]Panel Data'!E324,'[1]Panel Data'!E363,'[1]Panel Data'!E402,'[1]Panel Data'!E441)</f>
        <v>0.13531387120588398</v>
      </c>
      <c r="C13" s="35">
        <f>AVERAGE('[1]Panel Data'!E90,'[1]Panel Data'!E207)</f>
        <v>0.2091357406378625</v>
      </c>
      <c r="D13" s="35">
        <f>AVERAGE('[1]Panel Data'!H12,'[1]Panel Data'!H51,'[1]Panel Data'!H129,'[1]Panel Data'!H246,'[1]Panel Data'!H285,'[1]Panel Data'!H324,'[1]Panel Data'!H363,'[1]Panel Data'!H441)</f>
        <v>7.6328876525436878E-2</v>
      </c>
      <c r="E13" s="31">
        <f>AVERAGE('[1]Panel Data'!H168,'[1]Panel Data'!H207)</f>
        <v>7.1336390251852053E-2</v>
      </c>
    </row>
    <row r="14" spans="1:5" x14ac:dyDescent="0.25">
      <c r="A14" s="19">
        <v>1991</v>
      </c>
      <c r="B14" s="35">
        <f>AVERAGE('[1]Panel Data'!E13,'[1]Panel Data'!E52,'[1]Panel Data'!E130,'[1]Panel Data'!E247,'[1]Panel Data'!E286,'[1]Panel Data'!E325,'[1]Panel Data'!E364,'[1]Panel Data'!E403,'[1]Panel Data'!E442)</f>
        <v>0.13832118899741072</v>
      </c>
      <c r="C14" s="35">
        <f>AVERAGE('[1]Panel Data'!E91,'[1]Panel Data'!E208)</f>
        <v>0.1991183345099849</v>
      </c>
      <c r="D14" s="35">
        <f>AVERAGE('[1]Panel Data'!H13,'[1]Panel Data'!H52,'[1]Panel Data'!H130,'[1]Panel Data'!H247,'[1]Panel Data'!H286,'[1]Panel Data'!H325,'[1]Panel Data'!H364,'[1]Panel Data'!H442)</f>
        <v>7.5152723644407185E-2</v>
      </c>
      <c r="E14" s="31">
        <f>AVERAGE('[1]Panel Data'!H169,'[1]Panel Data'!H208)</f>
        <v>7.1544437321691037E-2</v>
      </c>
    </row>
    <row r="15" spans="1:5" x14ac:dyDescent="0.25">
      <c r="A15" s="19">
        <v>1992</v>
      </c>
      <c r="B15" s="35">
        <f>AVERAGE('[1]Panel Data'!E14,'[1]Panel Data'!E53,'[1]Panel Data'!E131,'[1]Panel Data'!E248,'[1]Panel Data'!E287,'[1]Panel Data'!E326,'[1]Panel Data'!E365,'[1]Panel Data'!E404,'[1]Panel Data'!E443)</f>
        <v>0.13991944662952088</v>
      </c>
      <c r="C15" s="35">
        <f>AVERAGE('[1]Panel Data'!E92,'[1]Panel Data'!E209)</f>
        <v>0.20657110970479617</v>
      </c>
      <c r="D15" s="35">
        <f>AVERAGE('[1]Panel Data'!H14,'[1]Panel Data'!H53,'[1]Panel Data'!H131,'[1]Panel Data'!H248,'[1]Panel Data'!H287,'[1]Panel Data'!H326,'[1]Panel Data'!H365,'[1]Panel Data'!H443)</f>
        <v>7.3970755612389971E-2</v>
      </c>
      <c r="E15" s="31">
        <f>AVERAGE('[1]Panel Data'!H170,'[1]Panel Data'!H209)</f>
        <v>6.8749424997383984E-2</v>
      </c>
    </row>
    <row r="16" spans="1:5" x14ac:dyDescent="0.25">
      <c r="A16" s="19">
        <v>1993</v>
      </c>
      <c r="B16" s="35">
        <f>AVERAGE('[1]Panel Data'!E15,'[1]Panel Data'!E54,'[1]Panel Data'!E132,'[1]Panel Data'!E249,'[1]Panel Data'!E288,'[1]Panel Data'!E327,'[1]Panel Data'!E366,'[1]Panel Data'!E405,'[1]Panel Data'!E444)</f>
        <v>0.14184038034541771</v>
      </c>
      <c r="C16" s="35">
        <f>AVERAGE('[1]Panel Data'!E93,'[1]Panel Data'!E210)</f>
        <v>0.19379209843146691</v>
      </c>
      <c r="D16" s="35">
        <f>AVERAGE('[1]Panel Data'!H15,'[1]Panel Data'!H54,'[1]Panel Data'!H132,'[1]Panel Data'!H249,'[1]Panel Data'!H288,'[1]Panel Data'!H327,'[1]Panel Data'!H366,'[1]Panel Data'!H444)</f>
        <v>7.7049476598786859E-2</v>
      </c>
      <c r="E16" s="31">
        <f>AVERAGE('[1]Panel Data'!H171,'[1]Panel Data'!H210)</f>
        <v>6.9029729119464769E-2</v>
      </c>
    </row>
    <row r="17" spans="1:5" x14ac:dyDescent="0.25">
      <c r="A17" s="19">
        <v>1994</v>
      </c>
      <c r="B17" s="35">
        <f>AVERAGE('[1]Panel Data'!E16,'[1]Panel Data'!E55,'[1]Panel Data'!E133,'[1]Panel Data'!E250,'[1]Panel Data'!E289,'[1]Panel Data'!E328,'[1]Panel Data'!E367,'[1]Panel Data'!E406,'[1]Panel Data'!E445)</f>
        <v>0.14458754425764767</v>
      </c>
      <c r="C17" s="35">
        <f>AVERAGE('[1]Panel Data'!E94,'[1]Panel Data'!E211)</f>
        <v>0.20845960319588247</v>
      </c>
      <c r="D17" s="35">
        <f>AVERAGE('[1]Panel Data'!H16,'[1]Panel Data'!H55,'[1]Panel Data'!H133,'[1]Panel Data'!H250,'[1]Panel Data'!H289,'[1]Panel Data'!H328,'[1]Panel Data'!H367,'[1]Panel Data'!H445)</f>
        <v>7.6437475173190148E-2</v>
      </c>
      <c r="E17" s="31">
        <f>AVERAGE('[1]Panel Data'!H172,'[1]Panel Data'!H211)</f>
        <v>6.8919768486495336E-2</v>
      </c>
    </row>
    <row r="18" spans="1:5" x14ac:dyDescent="0.25">
      <c r="A18" s="19">
        <v>1995</v>
      </c>
      <c r="B18" s="35">
        <f>AVERAGE('[1]Panel Data'!E17,'[1]Panel Data'!E56,'[1]Panel Data'!E134,'[1]Panel Data'!E251,'[1]Panel Data'!E290,'[1]Panel Data'!E329,'[1]Panel Data'!E368,'[1]Panel Data'!E407,'[1]Panel Data'!E446)</f>
        <v>0.1466178943798819</v>
      </c>
      <c r="C18" s="35">
        <f>AVERAGE('[1]Panel Data'!E95,'[1]Panel Data'!E212)</f>
        <v>0.20355903873412357</v>
      </c>
      <c r="D18" s="35">
        <f>AVERAGE(D11:D17)</f>
        <v>7.5261489992379901E-2</v>
      </c>
      <c r="E18" s="31">
        <f>AVERAGE('[1]Panel Data'!H173,'[1]Panel Data'!H212)</f>
        <v>7.0872233852362201E-2</v>
      </c>
    </row>
    <row r="19" spans="1:5" x14ac:dyDescent="0.25">
      <c r="A19" s="19">
        <v>1996</v>
      </c>
      <c r="B19" s="35">
        <f>AVERAGE('[1]Panel Data'!E18,'[1]Panel Data'!E57,'[1]Panel Data'!E135,'[1]Panel Data'!E252,'[1]Panel Data'!E291,'[1]Panel Data'!E330,'[1]Panel Data'!E369,'[1]Panel Data'!E408,'[1]Panel Data'!E447)</f>
        <v>0.15187416104916557</v>
      </c>
      <c r="C19" s="35">
        <f>AVERAGE('[1]Panel Data'!E96,'[1]Panel Data'!E213)</f>
        <v>0.20557920043143096</v>
      </c>
      <c r="D19" s="35">
        <f t="shared" ref="D19:D23" si="0">AVERAGE(D12:D18)</f>
        <v>7.5614692946878975E-2</v>
      </c>
      <c r="E19" s="31">
        <f>AVERAGE('[1]Panel Data'!H174,'[1]Panel Data'!H213)</f>
        <v>7.2430482508331423E-2</v>
      </c>
    </row>
    <row r="20" spans="1:5" x14ac:dyDescent="0.25">
      <c r="A20" s="19">
        <v>1997</v>
      </c>
      <c r="B20" s="35">
        <f>AVERAGE('[1]Panel Data'!E19,'[1]Panel Data'!E58,'[1]Panel Data'!E136,'[1]Panel Data'!E253,'[1]Panel Data'!E292,'[1]Panel Data'!E331,'[1]Panel Data'!E370,'[1]Panel Data'!E409,'[1]Panel Data'!E448)</f>
        <v>0.15358441774334031</v>
      </c>
      <c r="C20" s="35">
        <f>AVERAGE('[1]Panel Data'!E97,'[1]Panel Data'!E214)</f>
        <v>0.20544479755630901</v>
      </c>
      <c r="D20" s="35">
        <f t="shared" si="0"/>
        <v>7.5687927213352851E-2</v>
      </c>
      <c r="E20" s="31">
        <f>AVERAGE('[1]Panel Data'!H175,'[1]Panel Data'!H214)</f>
        <v>6.4229341576335183E-2</v>
      </c>
    </row>
    <row r="21" spans="1:5" x14ac:dyDescent="0.25">
      <c r="A21" s="19">
        <v>1998</v>
      </c>
      <c r="B21" s="35">
        <f>AVERAGE('[1]Panel Data'!E20,'[1]Panel Data'!E59,'[1]Panel Data'!E137,'[1]Panel Data'!E254,'[1]Panel Data'!E293,'[1]Panel Data'!E332,'[1]Panel Data'!E371,'[1]Panel Data'!E410,'[1]Panel Data'!E449)</f>
        <v>0.14832544483909429</v>
      </c>
      <c r="C21" s="35">
        <f>AVERAGE('[1]Panel Data'!E98,'[1]Panel Data'!E215)</f>
        <v>0.19560736152362868</v>
      </c>
      <c r="D21" s="35">
        <f t="shared" si="0"/>
        <v>7.5596363025912258E-2</v>
      </c>
      <c r="E21" s="31">
        <f>AVERAGE('[1]Panel Data'!H176,'[1]Panel Data'!H215)</f>
        <v>7.0783107455629185E-2</v>
      </c>
    </row>
    <row r="22" spans="1:5" x14ac:dyDescent="0.25">
      <c r="A22" s="19">
        <v>1999</v>
      </c>
      <c r="B22" s="35">
        <f>AVERAGE('[1]Panel Data'!E21,'[1]Panel Data'!E60,'[1]Panel Data'!E138,'[1]Panel Data'!E255,'[1]Panel Data'!E294,'[1]Panel Data'!E333,'[1]Panel Data'!E372,'[1]Panel Data'!E411,'[1]Panel Data'!E450)</f>
        <v>0.14811362495297209</v>
      </c>
      <c r="C22" s="35">
        <f>AVERAGE('[1]Panel Data'!E99,'[1]Panel Data'!E216)</f>
        <v>0.21246334216620216</v>
      </c>
      <c r="D22" s="35">
        <f t="shared" si="0"/>
        <v>7.5659740080412985E-2</v>
      </c>
      <c r="E22" s="31">
        <f>AVERAGE('[1]Panel Data'!H177,'[1]Panel Data'!H216)</f>
        <v>6.8278668884226124E-2</v>
      </c>
    </row>
    <row r="23" spans="1:5" x14ac:dyDescent="0.25">
      <c r="A23" s="19">
        <v>2000</v>
      </c>
      <c r="B23" s="35">
        <f>AVERAGE('[1]Panel Data'!E22,'[1]Panel Data'!E61,'[1]Panel Data'!E139,'[1]Panel Data'!E256,'[1]Panel Data'!E295,'[1]Panel Data'!E334,'[1]Panel Data'!E373,'[1]Panel Data'!E412,'[1]Panel Data'!E451)</f>
        <v>0.15687968293849827</v>
      </c>
      <c r="C23" s="35">
        <v>0.17849999999999999</v>
      </c>
      <c r="D23" s="35">
        <f t="shared" si="0"/>
        <v>7.5901023575844856E-2</v>
      </c>
      <c r="E23" s="31">
        <f>AVERAGE('[1]Panel Data'!H178,'[1]Panel Data'!H217)</f>
        <v>7.468473971079069E-2</v>
      </c>
    </row>
    <row r="24" spans="1:5" x14ac:dyDescent="0.25">
      <c r="A24" s="19">
        <v>2001</v>
      </c>
      <c r="B24" s="35">
        <f>AVERAGE('[1]Panel Data'!E23,'[1]Panel Data'!E62,'[1]Panel Data'!E140,'[1]Panel Data'!E257,'[1]Panel Data'!E296,'[1]Panel Data'!E335,'[1]Panel Data'!E374,'[1]Panel Data'!E413,'[1]Panel Data'!E452)</f>
        <v>0.14700206314077191</v>
      </c>
      <c r="C24" s="35">
        <f>(C22+C27)/2</f>
        <v>0.19847828719517888</v>
      </c>
      <c r="D24" s="35">
        <f>AVERAGE('[1]Panel Data'!H23,'[1]Panel Data'!H62,'[1]Panel Data'!H140,'[1]Panel Data'!H257,'[1]Panel Data'!H296,'[1]Panel Data'!H335,'[1]Panel Data'!H374,'[1]Panel Data'!H452)</f>
        <v>7.5200575611108406E-2</v>
      </c>
      <c r="E24" s="31">
        <f>AVERAGE('[1]Panel Data'!H179,'[1]Panel Data'!H218)</f>
        <v>7.1482685413807964E-2</v>
      </c>
    </row>
    <row r="25" spans="1:5" x14ac:dyDescent="0.25">
      <c r="A25" s="19">
        <v>2002</v>
      </c>
      <c r="B25" s="35">
        <f>AVERAGE('[1]Panel Data'!E24,'[1]Panel Data'!E63,'[1]Panel Data'!E141,'[1]Panel Data'!E258,'[1]Panel Data'!E297,'[1]Panel Data'!E336,'[1]Panel Data'!E375,'[1]Panel Data'!E414,'[1]Panel Data'!E453)</f>
        <v>0.14362764743765233</v>
      </c>
      <c r="C25" s="35">
        <f>(C24+C26)/2</f>
        <v>0.17609535016618627</v>
      </c>
      <c r="D25" s="35">
        <f>AVERAGE('[1]Panel Data'!H24,'[1]Panel Data'!H63,'[1]Panel Data'!H141,'[1]Panel Data'!H258,'[1]Panel Data'!H297,'[1]Panel Data'!H336,'[1]Panel Data'!H375,'[1]Panel Data'!H453)</f>
        <v>7.6244534153210253E-2</v>
      </c>
      <c r="E25" s="31">
        <f>AVERAGE('[1]Panel Data'!H180,'[1]Panel Data'!H219)</f>
        <v>7.0195647679408515E-2</v>
      </c>
    </row>
    <row r="26" spans="1:5" x14ac:dyDescent="0.25">
      <c r="A26" s="19">
        <v>2003</v>
      </c>
      <c r="B26" s="35">
        <f>AVERAGE('[1]Panel Data'!E25,'[1]Panel Data'!E64,'[1]Panel Data'!E142,'[1]Panel Data'!E259,'[1]Panel Data'!E298,'[1]Panel Data'!E337,'[1]Panel Data'!E376,'[1]Panel Data'!E415,'[1]Panel Data'!E454)</f>
        <v>0.13623511851205264</v>
      </c>
      <c r="C26" s="35">
        <f>AVERAGE('[1]Robustness check'!E63,'[1]Robustness check'!E82,'[1]Robustness check'!E215,'[1]Robustness check'!E253,'[1]Robustness check'!E329)</f>
        <v>0.15371241313719364</v>
      </c>
      <c r="D26" s="35">
        <f>AVERAGE('[1]Panel Data'!H25,'[1]Panel Data'!H64,'[1]Panel Data'!H142,'[1]Panel Data'!H259,'[1]Panel Data'!H298,'[1]Panel Data'!H337,'[1]Panel Data'!H376,'[1]Panel Data'!H454)</f>
        <v>6.9113456853631183E-2</v>
      </c>
      <c r="E26" s="31">
        <f>AVERAGE('[1]Panel Data'!H181,'[1]Panel Data'!H220)</f>
        <v>7.5119535349994049E-2</v>
      </c>
    </row>
    <row r="27" spans="1:5" x14ac:dyDescent="0.25">
      <c r="A27" s="19">
        <v>2004</v>
      </c>
      <c r="B27" s="35">
        <f>AVERAGE('[1]Panel Data'!E26,'[1]Panel Data'!E65,'[1]Panel Data'!E143,'[1]Panel Data'!E260,'[1]Panel Data'!E299,'[1]Panel Data'!E338,'[1]Panel Data'!E377,'[1]Panel Data'!E416,'[1]Panel Data'!E455)</f>
        <v>0.12790214899704383</v>
      </c>
      <c r="C27" s="35">
        <f>(C22+C32)/2</f>
        <v>0.18449323222415559</v>
      </c>
      <c r="D27" s="35">
        <f>AVERAGE('[1]Panel Data'!H26,'[1]Panel Data'!H65,'[1]Panel Data'!H143,'[1]Panel Data'!H260,'[1]Panel Data'!H299,'[1]Panel Data'!H338,'[1]Panel Data'!H377,'[1]Panel Data'!H455)</f>
        <v>7.0817546167225923E-2</v>
      </c>
      <c r="E27" s="31">
        <f>AVERAGE('[1]Panel Data'!H182,'[1]Panel Data'!H221)</f>
        <v>7.3557484698474757E-2</v>
      </c>
    </row>
    <row r="28" spans="1:5" x14ac:dyDescent="0.25">
      <c r="A28" s="19">
        <v>2005</v>
      </c>
      <c r="B28" s="35">
        <f>AVERAGE('[1]Panel Data'!E27,'[1]Panel Data'!E66,'[1]Panel Data'!E144,'[1]Panel Data'!E261,'[1]Panel Data'!E300,'[1]Panel Data'!E339,'[1]Panel Data'!E378,'[1]Panel Data'!E417,'[1]Panel Data'!E456)</f>
        <v>0.12062532645637779</v>
      </c>
      <c r="C28" s="35">
        <f>AVERAGE('[1]Robustness check'!E65,'[1]Robustness check'!E84,'[1]Robustness check'!E217,'[1]Robustness check'!E255,'[1]Robustness check'!E331)</f>
        <v>0.15317593000228807</v>
      </c>
      <c r="D28" s="35">
        <f>AVERAGE('[1]Panel Data'!H27,'[1]Panel Data'!H66,'[1]Panel Data'!H144,'[1]Panel Data'!H261,'[1]Panel Data'!H300,'[1]Panel Data'!H339,'[1]Panel Data'!H378,'[1]Panel Data'!H456)</f>
        <v>6.7118561907762553E-2</v>
      </c>
      <c r="E28" s="31">
        <f>AVERAGE('[1]Panel Data'!H183,'[1]Panel Data'!H222)</f>
        <v>6.8260562117816975E-2</v>
      </c>
    </row>
    <row r="29" spans="1:5" x14ac:dyDescent="0.25">
      <c r="A29" s="19">
        <v>2006</v>
      </c>
      <c r="B29" s="35">
        <f>AVERAGE('[1]Panel Data'!E28,'[1]Panel Data'!E67,'[1]Panel Data'!E145,'[1]Panel Data'!E262,'[1]Panel Data'!E301,'[1]Panel Data'!E340,'[1]Panel Data'!E379,'[1]Panel Data'!E418,'[1]Panel Data'!E457)</f>
        <v>0.11954460369994571</v>
      </c>
      <c r="C29" s="35">
        <f>AVERAGE('[1]Robustness check'!E66,'[1]Robustness check'!E85,'[1]Robustness check'!E218,'[1]Robustness check'!E256,'[1]Robustness check'!E332)</f>
        <v>0.1548354810396893</v>
      </c>
      <c r="D29" s="35">
        <f>AVERAGE('[1]Panel Data'!H28,'[1]Panel Data'!H67,'[1]Panel Data'!H145,'[1]Panel Data'!H262,'[1]Panel Data'!H301,'[1]Panel Data'!H340,'[1]Panel Data'!H379,'[1]Panel Data'!H457)</f>
        <v>6.5440695227791279E-2</v>
      </c>
      <c r="E29" s="31">
        <f>AVERAGE('[1]Panel Data'!H184,'[1]Panel Data'!H223)</f>
        <v>7.0956499076373317E-2</v>
      </c>
    </row>
    <row r="30" spans="1:5" x14ac:dyDescent="0.25">
      <c r="A30" s="19">
        <v>2007</v>
      </c>
      <c r="B30" s="35">
        <f>AVERAGE('[1]Panel Data'!E29,'[1]Panel Data'!E68,'[1]Panel Data'!E146,'[1]Panel Data'!E263,'[1]Panel Data'!E302,'[1]Panel Data'!E341,'[1]Panel Data'!E380,'[1]Panel Data'!E419,'[1]Panel Data'!E458)</f>
        <v>0.11341738964212669</v>
      </c>
      <c r="C30" s="35">
        <f>AVERAGE('[1]Robustness check'!E67,'[1]Robustness check'!E86,'[1]Robustness check'!E219,'[1]Robustness check'!E257,'[1]Robustness check'!E333)</f>
        <v>0.1551977683585887</v>
      </c>
      <c r="D30" s="35">
        <f>AVERAGE('[1]Panel Data'!H29,'[1]Panel Data'!H68,'[1]Panel Data'!H146,'[1]Panel Data'!H263,'[1]Panel Data'!H302,'[1]Panel Data'!H341,'[1]Panel Data'!H380,'[1]Panel Data'!H458)</f>
        <v>6.5476690950346139E-2</v>
      </c>
      <c r="E30" s="31">
        <f>AVERAGE('[1]Panel Data'!H185,'[1]Panel Data'!H224)</f>
        <v>6.8064582591919678E-2</v>
      </c>
    </row>
    <row r="31" spans="1:5" x14ac:dyDescent="0.25">
      <c r="A31" s="19">
        <v>2008</v>
      </c>
      <c r="B31" s="35">
        <f>AVERAGE('[1]Panel Data'!E30,'[1]Panel Data'!E69,'[1]Panel Data'!E147,'[1]Panel Data'!E264,'[1]Panel Data'!E303,'[1]Panel Data'!E342,'[1]Panel Data'!E381,'[1]Panel Data'!E420,'[1]Panel Data'!E459)</f>
        <v>0.1128786403197479</v>
      </c>
      <c r="C31" s="35">
        <f>AVERAGE('[1]Robustness check'!E68,'[1]Robustness check'!E87,'[1]Robustness check'!E220,'[1]Robustness check'!E258,'[1]Robustness check'!E334)</f>
        <v>0.15626637079109468</v>
      </c>
      <c r="D31" s="35">
        <f>AVERAGE('[1]Panel Data'!H30,'[1]Panel Data'!H69,'[1]Panel Data'!H147,'[1]Panel Data'!H264,'[1]Panel Data'!H303,'[1]Panel Data'!H342,'[1]Panel Data'!H381,'[1]Panel Data'!H459)</f>
        <v>6.9442430622133219E-2</v>
      </c>
      <c r="E31" s="31">
        <f>AVERAGE('[1]Panel Data'!H186,'[1]Panel Data'!H225)</f>
        <v>7.4275310310709663E-2</v>
      </c>
    </row>
    <row r="32" spans="1:5" x14ac:dyDescent="0.25">
      <c r="A32" s="19">
        <v>2009</v>
      </c>
      <c r="B32" s="35">
        <f>AVERAGE('[1]Panel Data'!E31,'[1]Panel Data'!E70,'[1]Panel Data'!E148,'[1]Panel Data'!E265,'[1]Panel Data'!E304,'[1]Panel Data'!E343,'[1]Panel Data'!E382,'[1]Panel Data'!E421,'[1]Panel Data'!E460)</f>
        <v>0.11190959624626751</v>
      </c>
      <c r="C32" s="35">
        <f>AVERAGE('[1]Robustness check'!E69,'[1]Robustness check'!E88,'[1]Robustness check'!E221,'[1]Robustness check'!E259,'[1]Robustness check'!E335)</f>
        <v>0.15652312228210899</v>
      </c>
      <c r="D32" s="35">
        <f>AVERAGE('[1]Panel Data'!H31,'[1]Panel Data'!H70,'[1]Panel Data'!H148,'[1]Panel Data'!H265,'[1]Panel Data'!H304,'[1]Panel Data'!H343,'[1]Panel Data'!H382,'[1]Panel Data'!H460)</f>
        <v>7.0923986860913973E-2</v>
      </c>
      <c r="E32" s="31">
        <f>AVERAGE('[1]Panel Data'!H187,'[1]Panel Data'!H226)</f>
        <v>7.7859842864489395E-2</v>
      </c>
    </row>
    <row r="33" spans="1:5" x14ac:dyDescent="0.25">
      <c r="A33" s="19">
        <v>2010</v>
      </c>
      <c r="B33" s="35">
        <f>AVERAGE('[1]Panel Data'!E32,'[1]Panel Data'!E71,'[1]Panel Data'!E149,'[1]Panel Data'!E266,'[1]Panel Data'!E305,'[1]Panel Data'!E344,'[1]Panel Data'!E383,'[1]Panel Data'!E422,'[1]Panel Data'!E461)</f>
        <v>0.11190745679836403</v>
      </c>
      <c r="C33" s="35">
        <f>AVERAGE('[1]Robustness check'!E70,'[1]Robustness check'!E89,'[1]Robustness check'!E222,'[1]Robustness check'!E260,'[1]Robustness check'!E336)</f>
        <v>0.15671962986616275</v>
      </c>
      <c r="D33" s="35">
        <f>AVERAGE('[1]Panel Data'!H32,'[1]Panel Data'!H71,'[1]Panel Data'!H149,'[1]Panel Data'!H266,'[1]Panel Data'!H305,'[1]Panel Data'!H344,'[1]Panel Data'!H383,'[1]Panel Data'!H461)</f>
        <v>7.3663717236069876E-2</v>
      </c>
      <c r="E33" s="31">
        <f>AVERAGE('[1]Panel Data'!H188,'[1]Panel Data'!H227)</f>
        <v>8.4895272557918136E-2</v>
      </c>
    </row>
    <row r="34" spans="1:5" x14ac:dyDescent="0.25">
      <c r="A34" s="19">
        <v>2011</v>
      </c>
      <c r="B34" s="35">
        <f>AVERAGE('[1]Panel Data'!E33,'[1]Panel Data'!E72,'[1]Panel Data'!E150,'[1]Panel Data'!E267,'[1]Panel Data'!E306,'[1]Panel Data'!E345,'[1]Panel Data'!E384,'[1]Panel Data'!E423,'[1]Panel Data'!E462)</f>
        <v>0.11827967481411042</v>
      </c>
      <c r="C34" s="35">
        <f>AVERAGE('[1]Robustness check'!E71,'[1]Robustness check'!E90,'[1]Robustness check'!E223,'[1]Robustness check'!E261,'[1]Robustness check'!E337)</f>
        <v>0.156830893745939</v>
      </c>
      <c r="D34" s="35">
        <f>AVERAGE('[1]Panel Data'!H33,'[1]Panel Data'!H72,'[1]Panel Data'!H150,'[1]Panel Data'!H267,'[1]Panel Data'!H306,'[1]Panel Data'!H345,'[1]Panel Data'!H384,'[1]Panel Data'!H462)</f>
        <v>7.4301291428906319E-2</v>
      </c>
      <c r="E34" s="31">
        <f>AVERAGE('[1]Panel Data'!H189,'[1]Panel Data'!H228)</f>
        <v>8.4321357045650316E-2</v>
      </c>
    </row>
    <row r="35" spans="1:5" x14ac:dyDescent="0.25">
      <c r="A35" s="19">
        <v>2012</v>
      </c>
      <c r="B35" s="35">
        <f>AVERAGE('[1]Panel Data'!E34,'[1]Panel Data'!E73,'[1]Panel Data'!E151,'[1]Panel Data'!E268,'[1]Panel Data'!E307,'[1]Panel Data'!E346,'[1]Panel Data'!E385,'[1]Panel Data'!E424,'[1]Panel Data'!E463)</f>
        <v>0.11763619612343265</v>
      </c>
      <c r="C35" s="35">
        <f>AVERAGE('[1]Robustness check'!E72,'[1]Robustness check'!E91,'[1]Robustness check'!E224,'[1]Robustness check'!E262,'[1]Robustness check'!E338)</f>
        <v>0.15782299925619547</v>
      </c>
      <c r="D35" s="35">
        <f>AVERAGE('[1]Panel Data'!H34,'[1]Panel Data'!H73,'[1]Panel Data'!H151,'[1]Panel Data'!H268,'[1]Panel Data'!H307,'[1]Panel Data'!H346,'[1]Panel Data'!H385,'[1]Panel Data'!H463)</f>
        <v>7.1237208581312522E-2</v>
      </c>
      <c r="E35" s="31">
        <f>AVERAGE('[1]Panel Data'!H190,'[1]Panel Data'!H229)</f>
        <v>7.7913426806563574E-2</v>
      </c>
    </row>
    <row r="36" spans="1:5" x14ac:dyDescent="0.25">
      <c r="A36" s="19">
        <v>2013</v>
      </c>
      <c r="B36" s="35">
        <f>AVERAGE('[1]Panel Data'!E35,'[1]Panel Data'!E74,'[1]Panel Data'!E152,'[1]Panel Data'!E269,'[1]Panel Data'!E308,'[1]Panel Data'!E347,'[1]Panel Data'!E386,'[1]Panel Data'!E425,'[1]Panel Data'!E464)</f>
        <v>0.11760203991661664</v>
      </c>
      <c r="C36" s="35">
        <f>AVERAGE('[1]Robustness check'!E73,'[1]Robustness check'!E92,'[1]Robustness check'!E225,'[1]Robustness check'!E263,'[1]Robustness check'!E339)</f>
        <v>0.15775838464699493</v>
      </c>
      <c r="D36" s="35">
        <f>AVERAGE('[1]Panel Data'!H35,'[1]Panel Data'!H74,'[1]Panel Data'!H152,'[1]Panel Data'!H269,'[1]Panel Data'!H308,'[1]Panel Data'!H347,'[1]Panel Data'!H386,'[1]Panel Data'!H464)</f>
        <v>7.0646051228757598E-2</v>
      </c>
      <c r="E36" s="31">
        <f>AVERAGE('[1]Panel Data'!H191,'[1]Panel Data'!H230)</f>
        <v>7.9789852223769789E-2</v>
      </c>
    </row>
    <row r="37" spans="1:5" x14ac:dyDescent="0.25">
      <c r="A37" s="19">
        <v>2014</v>
      </c>
      <c r="B37" s="35">
        <f>AVERAGE('[1]Panel Data'!E36,'[1]Panel Data'!E75,'[1]Panel Data'!E153,'[1]Panel Data'!E270,'[1]Panel Data'!E309,'[1]Panel Data'!E348,'[1]Panel Data'!E387,'[1]Panel Data'!E426,'[1]Panel Data'!E465)</f>
        <v>0.11401228075577811</v>
      </c>
      <c r="C37" s="35">
        <f>AVERAGE('[1]Robustness check'!E74,'[1]Robustness check'!E93,'[1]Robustness check'!E226,'[1]Robustness check'!E264,'[1]Robustness check'!E340)</f>
        <v>0.15764847327170012</v>
      </c>
      <c r="D37" s="35">
        <f>AVERAGE('[1]Panel Data'!H36,'[1]Panel Data'!H75,'[1]Panel Data'!H153,'[1]Panel Data'!H270,'[1]Panel Data'!H309,'[1]Panel Data'!H348,'[1]Panel Data'!H387,'[1]Panel Data'!H465)</f>
        <v>7.2400245725154938E-2</v>
      </c>
      <c r="E37" s="31">
        <f>AVERAGE('[1]Panel Data'!H192,'[1]Panel Data'!H231)</f>
        <v>8.0889608186169942E-2</v>
      </c>
    </row>
    <row r="38" spans="1:5" x14ac:dyDescent="0.25">
      <c r="A38" s="19">
        <v>2015</v>
      </c>
      <c r="B38" s="35">
        <f>AVERAGE('[1]Panel Data'!E37,'[1]Panel Data'!E76,'[1]Panel Data'!E154,'[1]Panel Data'!E271,'[1]Panel Data'!E310,'[1]Panel Data'!E349,'[1]Panel Data'!E388,'[1]Panel Data'!E427,'[1]Panel Data'!E466)</f>
        <v>0.10895644856112768</v>
      </c>
      <c r="C38" s="35">
        <f>AVERAGE('[1]Robustness check'!E75,'[1]Robustness check'!E94,'[1]Robustness check'!E227,'[1]Robustness check'!E265,'[1]Robustness check'!E341)</f>
        <v>0.15724585984668565</v>
      </c>
      <c r="D38" s="35">
        <f>AVERAGE('[1]Panel Data'!H37,'[1]Panel Data'!H76,'[1]Panel Data'!H154,'[1]Panel Data'!H271,'[1]Panel Data'!H310,'[1]Panel Data'!H349,'[1]Panel Data'!H388,'[1]Panel Data'!H466)</f>
        <v>7.298133707405409E-2</v>
      </c>
      <c r="E38" s="31">
        <f>AVERAGE('[1]Panel Data'!H193,'[1]Panel Data'!H232)</f>
        <v>8.1545558870861581E-2</v>
      </c>
    </row>
    <row r="39" spans="1:5" x14ac:dyDescent="0.25">
      <c r="A39" s="19">
        <v>2016</v>
      </c>
      <c r="B39" s="35">
        <f>AVERAGE('[1]Panel Data'!E38,'[1]Panel Data'!E77,'[1]Panel Data'!E155,'[1]Panel Data'!E272,'[1]Panel Data'!E311,'[1]Panel Data'!E350,'[1]Panel Data'!E389,'[1]Panel Data'!E428,'[1]Panel Data'!E467)</f>
        <v>9.9080532741874838E-2</v>
      </c>
      <c r="C39" s="35">
        <f>AVERAGE('[1]Robustness check'!E76,'[1]Robustness check'!E95,'[1]Robustness check'!E228,'[1]Robustness check'!E266,'[1]Robustness check'!E342)</f>
        <v>0.15714248171209655</v>
      </c>
      <c r="D39" s="35">
        <f>AVERAGE('[1]Panel Data'!H38,'[1]Panel Data'!H77,'[1]Panel Data'!H155,'[1]Panel Data'!H272,'[1]Panel Data'!H311,'[1]Panel Data'!H350,'[1]Panel Data'!H389,'[1]Panel Data'!H467)</f>
        <v>7.0264456328735986E-2</v>
      </c>
      <c r="E39" s="31">
        <f>AVERAGE('[1]Panel Data'!H194,'[1]Panel Data'!H233)</f>
        <v>8.0879748965731899E-2</v>
      </c>
    </row>
    <row r="40" spans="1:5" x14ac:dyDescent="0.25">
      <c r="A40" s="19">
        <v>2017</v>
      </c>
      <c r="B40" s="35">
        <f>AVERAGE('[1]Panel Data'!E39,'[1]Panel Data'!E78,'[1]Panel Data'!E156,'[1]Panel Data'!E273,'[1]Panel Data'!E312,'[1]Panel Data'!E351,'[1]Panel Data'!E390,'[1]Panel Data'!E429,'[1]Panel Data'!E468)</f>
        <v>9.4466367380826866E-2</v>
      </c>
      <c r="C40" s="35">
        <f>AVERAGE('[1]Robustness check'!E77,'[1]Robustness check'!E96,'[1]Robustness check'!E229,'[1]Robustness check'!E267,'[1]Robustness check'!E343)</f>
        <v>0.15690281292424604</v>
      </c>
      <c r="D40" s="35">
        <f>AVERAGE('[1]Panel Data'!H39,'[1]Panel Data'!H78,'[1]Panel Data'!H156,'[1]Panel Data'!H273,'[1]Panel Data'!H312,'[1]Panel Data'!H351,'[1]Panel Data'!H390,'[1]Panel Data'!H468)</f>
        <v>6.8533636325498859E-2</v>
      </c>
      <c r="E40" s="31">
        <f>AVERAGE('[1]Panel Data'!H195,'[1]Panel Data'!H234)</f>
        <v>8.0204430928836917E-2</v>
      </c>
    </row>
    <row r="41" spans="1:5" x14ac:dyDescent="0.25">
      <c r="A41" s="19">
        <v>2018</v>
      </c>
      <c r="B41" s="35">
        <f>AVERAGE('[1]Panel Data'!E40,'[1]Panel Data'!E79,'[1]Panel Data'!E157,'[1]Panel Data'!E274,'[1]Panel Data'!E313,'[1]Panel Data'!E352,'[1]Panel Data'!E391,'[1]Panel Data'!E430,'[1]Panel Data'!E469)</f>
        <v>8.6076766754723297E-2</v>
      </c>
      <c r="C41" s="35">
        <f>AVERAGE('[1]Robustness check'!E78,'[1]Robustness check'!E97,'[1]Robustness check'!E230,'[1]Robustness check'!E268,'[1]Robustness check'!E344)</f>
        <v>0.15672978076434024</v>
      </c>
      <c r="D41" s="35">
        <f>AVERAGE('[1]Panel Data'!H40,'[1]Panel Data'!H79,'[1]Panel Data'!H157,'[1]Panel Data'!H274,'[1]Panel Data'!H313,'[1]Panel Data'!H352,'[1]Panel Data'!H391,'[1]Panel Data'!H469)</f>
        <v>6.7508387711075951E-2</v>
      </c>
      <c r="E41" s="31">
        <f>AVERAGE('[1]Panel Data'!H196,'[1]Panel Data'!H235)</f>
        <v>8.0659995595692063E-2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Annual Data</vt:lpstr>
      <vt:lpstr>Panel_data</vt:lpstr>
      <vt:lpstr>Impact sheet</vt:lpstr>
      <vt:lpstr>Appendix</vt:lpstr>
      <vt:lpstr>Hip impact_graph</vt:lpstr>
      <vt:lpstr>Knee impact_graph</vt:lpstr>
      <vt:lpstr>Appendix-1</vt:lpstr>
      <vt:lpstr>Appendix-2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Okafor</cp:lastModifiedBy>
  <dcterms:created xsi:type="dcterms:W3CDTF">2020-07-10T05:02:50Z</dcterms:created>
  <dcterms:modified xsi:type="dcterms:W3CDTF">2020-12-22T12:42:47Z</dcterms:modified>
</cp:coreProperties>
</file>