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https://msss365-my.sharepoint.com/personal/paul-eduard_neagoe_icm-mhi_org/Documents/Folders/Article ELCHA/"/>
    </mc:Choice>
  </mc:AlternateContent>
  <xr:revisionPtr revIDLastSave="172" documentId="13_ncr:1_{790EDE9D-90E8-473C-99E0-A3A95F1D233B}" xr6:coauthVersionLast="46" xr6:coauthVersionMax="46" xr10:uidLastSave="{FDDD0738-5920-4AFB-A5A2-E84D171B36FF}"/>
  <bookViews>
    <workbookView xWindow="-120" yWindow="-120" windowWidth="29040" windowHeight="15840" xr2:uid="{00000000-000D-0000-FFFF-FFFF00000000}"/>
  </bookViews>
  <sheets>
    <sheet name="Title page" sheetId="5" r:id="rId1"/>
    <sheet name="Patients" sheetId="4" r:id="rId2"/>
    <sheet name="NETs" sheetId="1" r:id="rId3"/>
    <sheet name="Angiopoietin 1" sheetId="2" r:id="rId4"/>
    <sheet name="Calprotectin" sheetId="3" r:id="rId5"/>
  </sheets>
  <definedNames>
    <definedName name="_Hlk60608494" localSheetId="2">NETs!$B$41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29" i="3" l="1"/>
  <c r="Q29" i="3"/>
  <c r="P29" i="3"/>
  <c r="N29" i="3"/>
  <c r="M29" i="3"/>
  <c r="L29" i="3"/>
  <c r="J29" i="3"/>
  <c r="I29" i="3"/>
  <c r="H29" i="3"/>
  <c r="R95" i="2"/>
  <c r="R96" i="2" s="1"/>
  <c r="Q95" i="2"/>
  <c r="Q96" i="2" s="1"/>
  <c r="P95" i="2"/>
  <c r="P96" i="2" s="1"/>
  <c r="O95" i="2"/>
  <c r="O96" i="2" s="1"/>
  <c r="R94" i="2"/>
  <c r="Q94" i="2"/>
  <c r="P94" i="2"/>
  <c r="O94" i="2"/>
  <c r="I96" i="2"/>
  <c r="R82" i="2"/>
  <c r="R83" i="2" s="1"/>
  <c r="Q82" i="2"/>
  <c r="Q83" i="2" s="1"/>
  <c r="P82" i="2"/>
  <c r="P83" i="2" s="1"/>
  <c r="O82" i="2"/>
  <c r="O83" i="2" s="1"/>
  <c r="R81" i="2"/>
  <c r="Q81" i="2"/>
  <c r="P81" i="2"/>
  <c r="O81" i="2"/>
  <c r="E83" i="2"/>
  <c r="R70" i="2"/>
  <c r="R71" i="2" s="1"/>
  <c r="Q70" i="2"/>
  <c r="Q71" i="2" s="1"/>
  <c r="P70" i="2"/>
  <c r="P71" i="2" s="1"/>
  <c r="O70" i="2"/>
  <c r="O71" i="2" s="1"/>
  <c r="R69" i="2"/>
  <c r="Q69" i="2"/>
  <c r="P69" i="2"/>
  <c r="O69" i="2"/>
  <c r="R56" i="2"/>
  <c r="R57" i="2" s="1"/>
  <c r="Q56" i="2"/>
  <c r="Q57" i="2" s="1"/>
  <c r="P56" i="2"/>
  <c r="P57" i="2" s="1"/>
  <c r="O56" i="2"/>
  <c r="O57" i="2" s="1"/>
  <c r="R55" i="2"/>
  <c r="Q55" i="2"/>
  <c r="P55" i="2"/>
  <c r="O55" i="2"/>
  <c r="R44" i="2"/>
  <c r="R45" i="2" s="1"/>
  <c r="Q44" i="2"/>
  <c r="Q45" i="2" s="1"/>
  <c r="P44" i="2"/>
  <c r="P45" i="2" s="1"/>
  <c r="O44" i="2"/>
  <c r="O45" i="2" s="1"/>
  <c r="R43" i="2"/>
  <c r="Q43" i="2"/>
  <c r="P43" i="2"/>
  <c r="O43" i="2"/>
  <c r="Q30" i="2"/>
  <c r="E30" i="2"/>
  <c r="R29" i="2"/>
  <c r="R30" i="2" s="1"/>
  <c r="Q29" i="2"/>
  <c r="P29" i="2"/>
  <c r="P30" i="2" s="1"/>
  <c r="O29" i="2"/>
  <c r="O30" i="2" s="1"/>
  <c r="R28" i="2"/>
  <c r="Q28" i="2"/>
  <c r="P28" i="2"/>
  <c r="O28" i="2"/>
  <c r="N30" i="2"/>
  <c r="J30" i="2"/>
  <c r="I30" i="2"/>
  <c r="H30" i="2"/>
  <c r="F30" i="2"/>
  <c r="D30" i="2"/>
  <c r="O51" i="4" l="1"/>
  <c r="O39" i="4"/>
  <c r="Q27" i="4"/>
  <c r="Q17" i="4"/>
  <c r="AB60" i="4"/>
  <c r="AC60" i="4"/>
  <c r="AA60" i="4"/>
  <c r="Z60" i="4"/>
  <c r="Y60" i="4"/>
  <c r="X60" i="4"/>
  <c r="W60" i="4"/>
  <c r="V60" i="4"/>
  <c r="U60" i="4"/>
  <c r="T60" i="4"/>
  <c r="S60" i="4"/>
  <c r="R60" i="4"/>
  <c r="O61" i="4"/>
  <c r="O62" i="4" s="1"/>
  <c r="O59" i="4"/>
  <c r="N61" i="4"/>
  <c r="N62" i="4" s="1"/>
  <c r="N59" i="4"/>
  <c r="L60" i="4"/>
  <c r="K60" i="4"/>
  <c r="J59" i="4"/>
  <c r="J61" i="4"/>
  <c r="J62" i="4" s="1"/>
  <c r="C61" i="4"/>
  <c r="C62" i="4" s="1"/>
  <c r="C59" i="4"/>
  <c r="D60" i="4"/>
  <c r="AC49" i="4"/>
  <c r="AA49" i="4"/>
  <c r="Z49" i="4"/>
  <c r="X49" i="4"/>
  <c r="R49" i="4"/>
  <c r="S49" i="4"/>
  <c r="Y49" i="4"/>
  <c r="V49" i="4"/>
  <c r="T49" i="4"/>
  <c r="AB49" i="4"/>
  <c r="W49" i="4"/>
  <c r="U49" i="4"/>
  <c r="O50" i="4"/>
  <c r="O48" i="4"/>
  <c r="N50" i="4"/>
  <c r="N51" i="4" s="1"/>
  <c r="N48" i="4"/>
  <c r="L49" i="4"/>
  <c r="K49" i="4"/>
  <c r="H49" i="4"/>
  <c r="G49" i="4"/>
  <c r="J50" i="4"/>
  <c r="J51" i="4" s="1"/>
  <c r="J48" i="4"/>
  <c r="D49" i="4"/>
  <c r="C50" i="4"/>
  <c r="C51" i="4" s="1"/>
  <c r="C48" i="4"/>
  <c r="AC37" i="4"/>
  <c r="AA37" i="4"/>
  <c r="Z37" i="4"/>
  <c r="X37" i="4"/>
  <c r="R37" i="4"/>
  <c r="S37" i="4"/>
  <c r="Y37" i="4"/>
  <c r="W37" i="4"/>
  <c r="V37" i="4"/>
  <c r="T37" i="4"/>
  <c r="AB37" i="4"/>
  <c r="U37" i="4"/>
  <c r="O38" i="4"/>
  <c r="O36" i="4"/>
  <c r="Q38" i="4"/>
  <c r="Q39" i="4" s="1"/>
  <c r="P38" i="4"/>
  <c r="P39" i="4" s="1"/>
  <c r="Q36" i="4"/>
  <c r="P36" i="4"/>
  <c r="N38" i="4"/>
  <c r="N39" i="4" s="1"/>
  <c r="N36" i="4"/>
  <c r="J38" i="4"/>
  <c r="J39" i="4" s="1"/>
  <c r="J36" i="4"/>
  <c r="M37" i="4"/>
  <c r="L37" i="4"/>
  <c r="K37" i="4"/>
  <c r="H37" i="4"/>
  <c r="G37" i="4"/>
  <c r="F37" i="4"/>
  <c r="C38" i="4"/>
  <c r="C39" i="4" s="1"/>
  <c r="C36" i="4"/>
  <c r="C14" i="4"/>
  <c r="N14" i="4"/>
  <c r="O14" i="4"/>
  <c r="P14" i="4"/>
  <c r="Q14" i="4"/>
  <c r="D15" i="4"/>
  <c r="K15" i="4"/>
  <c r="L15" i="4"/>
  <c r="R15" i="4"/>
  <c r="S15" i="4"/>
  <c r="T15" i="4"/>
  <c r="U15" i="4"/>
  <c r="V15" i="4"/>
  <c r="W15" i="4"/>
  <c r="X15" i="4"/>
  <c r="Y15" i="4"/>
  <c r="Z15" i="4"/>
  <c r="AA15" i="4"/>
  <c r="AB15" i="4"/>
  <c r="AC15" i="4"/>
  <c r="C16" i="4"/>
  <c r="C17" i="4" s="1"/>
  <c r="N16" i="4"/>
  <c r="N17" i="4" s="1"/>
  <c r="O16" i="4"/>
  <c r="O17" i="4" s="1"/>
  <c r="P16" i="4"/>
  <c r="P17" i="4" s="1"/>
  <c r="Q16" i="4"/>
  <c r="C24" i="4"/>
  <c r="J24" i="4"/>
  <c r="N24" i="4"/>
  <c r="O24" i="4"/>
  <c r="P24" i="4"/>
  <c r="Q24" i="4"/>
  <c r="D25" i="4"/>
  <c r="G25" i="4"/>
  <c r="K25" i="4"/>
  <c r="L25" i="4"/>
  <c r="M25" i="4"/>
  <c r="R25" i="4"/>
  <c r="S25" i="4"/>
  <c r="T25" i="4"/>
  <c r="U25" i="4"/>
  <c r="V25" i="4"/>
  <c r="W25" i="4"/>
  <c r="X25" i="4"/>
  <c r="Y25" i="4"/>
  <c r="Z25" i="4"/>
  <c r="AA25" i="4"/>
  <c r="AB25" i="4"/>
  <c r="AC25" i="4"/>
  <c r="C26" i="4"/>
  <c r="C27" i="4" s="1"/>
  <c r="J26" i="4"/>
  <c r="J27" i="4" s="1"/>
  <c r="N26" i="4"/>
  <c r="N27" i="4" s="1"/>
  <c r="O26" i="4"/>
  <c r="O27" i="4" s="1"/>
  <c r="P26" i="4"/>
  <c r="P27" i="4" s="1"/>
  <c r="Q26" i="4"/>
  <c r="D37" i="4"/>
  <c r="C90" i="3" l="1"/>
  <c r="C91" i="3" s="1"/>
  <c r="E90" i="3"/>
  <c r="E91" i="3" s="1"/>
  <c r="D90" i="3"/>
  <c r="D91" i="3" s="1"/>
  <c r="F90" i="3"/>
  <c r="F91" i="3" s="1"/>
  <c r="G90" i="3"/>
  <c r="G91" i="3" s="1"/>
  <c r="I90" i="3"/>
  <c r="I91" i="3" s="1"/>
  <c r="H90" i="3"/>
  <c r="H91" i="3" s="1"/>
  <c r="J90" i="3"/>
  <c r="J91" i="3" s="1"/>
  <c r="K90" i="3"/>
  <c r="K91" i="3" s="1"/>
  <c r="M90" i="3"/>
  <c r="M91" i="3" s="1"/>
  <c r="L90" i="3"/>
  <c r="L91" i="3" s="1"/>
  <c r="N90" i="3"/>
  <c r="N91" i="3" s="1"/>
  <c r="O90" i="3"/>
  <c r="O91" i="3" s="1"/>
  <c r="Q90" i="3"/>
  <c r="Q91" i="3" s="1"/>
  <c r="P90" i="3"/>
  <c r="P91" i="3" s="1"/>
  <c r="R90" i="3"/>
  <c r="R91" i="3" s="1"/>
  <c r="C89" i="3"/>
  <c r="E89" i="3"/>
  <c r="D89" i="3"/>
  <c r="F89" i="3"/>
  <c r="G89" i="3"/>
  <c r="I89" i="3"/>
  <c r="H89" i="3"/>
  <c r="J89" i="3"/>
  <c r="K89" i="3"/>
  <c r="M89" i="3"/>
  <c r="L89" i="3"/>
  <c r="N89" i="3"/>
  <c r="O89" i="3"/>
  <c r="Q89" i="3"/>
  <c r="P89" i="3"/>
  <c r="R89" i="3"/>
  <c r="B90" i="3"/>
  <c r="B91" i="3" s="1"/>
  <c r="B89" i="3"/>
  <c r="C78" i="3"/>
  <c r="C79" i="3" s="1"/>
  <c r="D78" i="3"/>
  <c r="D79" i="3" s="1"/>
  <c r="E78" i="3"/>
  <c r="E79" i="3" s="1"/>
  <c r="F78" i="3"/>
  <c r="F79" i="3" s="1"/>
  <c r="G78" i="3"/>
  <c r="G79" i="3" s="1"/>
  <c r="H78" i="3"/>
  <c r="H79" i="3" s="1"/>
  <c r="I78" i="3"/>
  <c r="I79" i="3" s="1"/>
  <c r="J78" i="3"/>
  <c r="J79" i="3" s="1"/>
  <c r="K78" i="3"/>
  <c r="K79" i="3" s="1"/>
  <c r="L78" i="3"/>
  <c r="L79" i="3" s="1"/>
  <c r="M78" i="3"/>
  <c r="M79" i="3" s="1"/>
  <c r="N78" i="3"/>
  <c r="N79" i="3" s="1"/>
  <c r="O78" i="3"/>
  <c r="O79" i="3" s="1"/>
  <c r="P78" i="3"/>
  <c r="P79" i="3" s="1"/>
  <c r="Q78" i="3"/>
  <c r="Q79" i="3" s="1"/>
  <c r="R78" i="3"/>
  <c r="R79" i="3" s="1"/>
  <c r="C77" i="3"/>
  <c r="D77" i="3"/>
  <c r="E77" i="3"/>
  <c r="F77" i="3"/>
  <c r="G77" i="3"/>
  <c r="H77" i="3"/>
  <c r="I77" i="3"/>
  <c r="J77" i="3"/>
  <c r="K77" i="3"/>
  <c r="L77" i="3"/>
  <c r="M77" i="3"/>
  <c r="N77" i="3"/>
  <c r="O77" i="3"/>
  <c r="P77" i="3"/>
  <c r="Q77" i="3"/>
  <c r="R77" i="3"/>
  <c r="B78" i="3"/>
  <c r="B79" i="3" s="1"/>
  <c r="B77" i="3"/>
  <c r="K66" i="3"/>
  <c r="C67" i="3"/>
  <c r="C68" i="3" s="1"/>
  <c r="D67" i="3"/>
  <c r="D68" i="3" s="1"/>
  <c r="E67" i="3"/>
  <c r="E68" i="3" s="1"/>
  <c r="F67" i="3"/>
  <c r="F68" i="3" s="1"/>
  <c r="G67" i="3"/>
  <c r="G68" i="3" s="1"/>
  <c r="H67" i="3"/>
  <c r="H68" i="3" s="1"/>
  <c r="I67" i="3"/>
  <c r="I68" i="3" s="1"/>
  <c r="J67" i="3"/>
  <c r="J68" i="3" s="1"/>
  <c r="K67" i="3"/>
  <c r="K68" i="3" s="1"/>
  <c r="L67" i="3"/>
  <c r="L68" i="3" s="1"/>
  <c r="M67" i="3"/>
  <c r="M68" i="3" s="1"/>
  <c r="N67" i="3"/>
  <c r="N68" i="3" s="1"/>
  <c r="O67" i="3"/>
  <c r="O68" i="3" s="1"/>
  <c r="P67" i="3"/>
  <c r="P68" i="3" s="1"/>
  <c r="Q67" i="3"/>
  <c r="Q68" i="3" s="1"/>
  <c r="R67" i="3"/>
  <c r="R68" i="3" s="1"/>
  <c r="C66" i="3"/>
  <c r="D66" i="3"/>
  <c r="E66" i="3"/>
  <c r="F66" i="3"/>
  <c r="G66" i="3"/>
  <c r="H66" i="3"/>
  <c r="I66" i="3"/>
  <c r="J66" i="3"/>
  <c r="L66" i="3"/>
  <c r="M66" i="3"/>
  <c r="N66" i="3"/>
  <c r="B67" i="3"/>
  <c r="B68" i="3" s="1"/>
  <c r="B66" i="3"/>
  <c r="L52" i="3"/>
  <c r="C53" i="3"/>
  <c r="C54" i="3" s="1"/>
  <c r="D53" i="3"/>
  <c r="D54" i="3" s="1"/>
  <c r="E53" i="3"/>
  <c r="E54" i="3" s="1"/>
  <c r="F53" i="3"/>
  <c r="F54" i="3" s="1"/>
  <c r="G53" i="3"/>
  <c r="G54" i="3" s="1"/>
  <c r="H53" i="3"/>
  <c r="H54" i="3" s="1"/>
  <c r="I53" i="3"/>
  <c r="I54" i="3" s="1"/>
  <c r="J53" i="3"/>
  <c r="J54" i="3" s="1"/>
  <c r="K53" i="3"/>
  <c r="K54" i="3" s="1"/>
  <c r="L53" i="3"/>
  <c r="L54" i="3" s="1"/>
  <c r="M53" i="3"/>
  <c r="M54" i="3" s="1"/>
  <c r="N53" i="3"/>
  <c r="N54" i="3" s="1"/>
  <c r="O53" i="3"/>
  <c r="O54" i="3" s="1"/>
  <c r="P53" i="3"/>
  <c r="P54" i="3" s="1"/>
  <c r="Q53" i="3"/>
  <c r="Q54" i="3" s="1"/>
  <c r="R53" i="3"/>
  <c r="R54" i="3" s="1"/>
  <c r="C52" i="3"/>
  <c r="D52" i="3"/>
  <c r="E52" i="3"/>
  <c r="F52" i="3"/>
  <c r="G52" i="3"/>
  <c r="H52" i="3"/>
  <c r="I52" i="3"/>
  <c r="J52" i="3"/>
  <c r="K52" i="3"/>
  <c r="M52" i="3"/>
  <c r="N52" i="3"/>
  <c r="O52" i="3"/>
  <c r="P52" i="3"/>
  <c r="Q52" i="3"/>
  <c r="R52" i="3"/>
  <c r="B53" i="3"/>
  <c r="B54" i="3" s="1"/>
  <c r="B52" i="3"/>
  <c r="J41" i="3"/>
  <c r="J42" i="3" s="1"/>
  <c r="B40" i="3"/>
  <c r="C41" i="3"/>
  <c r="C42" i="3" s="1"/>
  <c r="D41" i="3"/>
  <c r="D42" i="3" s="1"/>
  <c r="E41" i="3"/>
  <c r="E42" i="3" s="1"/>
  <c r="F41" i="3"/>
  <c r="F42" i="3" s="1"/>
  <c r="G41" i="3"/>
  <c r="G42" i="3" s="1"/>
  <c r="H41" i="3"/>
  <c r="H42" i="3" s="1"/>
  <c r="I41" i="3"/>
  <c r="I42" i="3" s="1"/>
  <c r="K41" i="3"/>
  <c r="K42" i="3" s="1"/>
  <c r="L41" i="3"/>
  <c r="L42" i="3" s="1"/>
  <c r="M41" i="3"/>
  <c r="M42" i="3" s="1"/>
  <c r="N41" i="3"/>
  <c r="N42" i="3" s="1"/>
  <c r="O41" i="3"/>
  <c r="O42" i="3" s="1"/>
  <c r="P41" i="3"/>
  <c r="P42" i="3" s="1"/>
  <c r="Q41" i="3"/>
  <c r="Q42" i="3" s="1"/>
  <c r="R41" i="3"/>
  <c r="R42" i="3" s="1"/>
  <c r="C40" i="3"/>
  <c r="D40" i="3"/>
  <c r="E40" i="3"/>
  <c r="F40" i="3"/>
  <c r="G40" i="3"/>
  <c r="H40" i="3"/>
  <c r="I40" i="3"/>
  <c r="J40" i="3"/>
  <c r="K40" i="3"/>
  <c r="L40" i="3"/>
  <c r="M40" i="3"/>
  <c r="N40" i="3"/>
  <c r="O40" i="3"/>
  <c r="P40" i="3"/>
  <c r="Q40" i="3"/>
  <c r="R40" i="3"/>
  <c r="B41" i="3"/>
  <c r="B42" i="3" s="1"/>
  <c r="Q66" i="3" l="1"/>
  <c r="P66" i="3"/>
  <c r="O66" i="3"/>
  <c r="R66" i="3"/>
  <c r="C28" i="3"/>
  <c r="C29" i="3" s="1"/>
  <c r="D28" i="3"/>
  <c r="D29" i="3" s="1"/>
  <c r="E28" i="3"/>
  <c r="E29" i="3" s="1"/>
  <c r="F28" i="3"/>
  <c r="F29" i="3" s="1"/>
  <c r="G28" i="3"/>
  <c r="G29" i="3" s="1"/>
  <c r="H28" i="3"/>
  <c r="I28" i="3"/>
  <c r="J28" i="3"/>
  <c r="K28" i="3"/>
  <c r="K29" i="3" s="1"/>
  <c r="L28" i="3"/>
  <c r="M28" i="3"/>
  <c r="N28" i="3"/>
  <c r="O28" i="3"/>
  <c r="O29" i="3" s="1"/>
  <c r="P28" i="3"/>
  <c r="Q28" i="3"/>
  <c r="R28" i="3"/>
  <c r="C27" i="3"/>
  <c r="D27" i="3"/>
  <c r="E27" i="3"/>
  <c r="F27" i="3"/>
  <c r="G27" i="3"/>
  <c r="H27" i="3"/>
  <c r="I27" i="3"/>
  <c r="J27" i="3"/>
  <c r="K27" i="3"/>
  <c r="L27" i="3"/>
  <c r="M27" i="3"/>
  <c r="N27" i="3"/>
  <c r="O27" i="3"/>
  <c r="P27" i="3"/>
  <c r="Q27" i="3"/>
  <c r="R27" i="3"/>
  <c r="B28" i="3"/>
  <c r="B29" i="3" s="1"/>
  <c r="B27" i="3"/>
  <c r="C95" i="2" l="1"/>
  <c r="C96" i="2" s="1"/>
  <c r="D95" i="2"/>
  <c r="D96" i="2" s="1"/>
  <c r="E95" i="2"/>
  <c r="E96" i="2" s="1"/>
  <c r="F95" i="2"/>
  <c r="F96" i="2" s="1"/>
  <c r="G95" i="2"/>
  <c r="G96" i="2" s="1"/>
  <c r="H95" i="2"/>
  <c r="H96" i="2" s="1"/>
  <c r="I95" i="2"/>
  <c r="J95" i="2"/>
  <c r="J96" i="2" s="1"/>
  <c r="K95" i="2"/>
  <c r="K96" i="2" s="1"/>
  <c r="L95" i="2"/>
  <c r="L96" i="2" s="1"/>
  <c r="M95" i="2"/>
  <c r="M96" i="2" s="1"/>
  <c r="N95" i="2"/>
  <c r="N96" i="2" s="1"/>
  <c r="C94" i="2"/>
  <c r="D94" i="2"/>
  <c r="E94" i="2"/>
  <c r="F94" i="2"/>
  <c r="G94" i="2"/>
  <c r="H94" i="2"/>
  <c r="I94" i="2"/>
  <c r="J94" i="2"/>
  <c r="K94" i="2"/>
  <c r="L94" i="2"/>
  <c r="M94" i="2"/>
  <c r="N94" i="2"/>
  <c r="B94" i="2"/>
  <c r="C82" i="2"/>
  <c r="C83" i="2" s="1"/>
  <c r="D82" i="2"/>
  <c r="D83" i="2" s="1"/>
  <c r="E82" i="2"/>
  <c r="F82" i="2"/>
  <c r="F83" i="2" s="1"/>
  <c r="G82" i="2"/>
  <c r="G83" i="2" s="1"/>
  <c r="H82" i="2"/>
  <c r="H83" i="2" s="1"/>
  <c r="I82" i="2"/>
  <c r="I83" i="2" s="1"/>
  <c r="J82" i="2"/>
  <c r="J83" i="2" s="1"/>
  <c r="K82" i="2"/>
  <c r="K83" i="2" s="1"/>
  <c r="L82" i="2"/>
  <c r="L83" i="2" s="1"/>
  <c r="M82" i="2"/>
  <c r="M83" i="2" s="1"/>
  <c r="N82" i="2"/>
  <c r="N83" i="2" s="1"/>
  <c r="C81" i="2"/>
  <c r="D81" i="2"/>
  <c r="E81" i="2"/>
  <c r="F81" i="2"/>
  <c r="G81" i="2"/>
  <c r="H81" i="2"/>
  <c r="I81" i="2"/>
  <c r="J81" i="2"/>
  <c r="K81" i="2"/>
  <c r="L81" i="2"/>
  <c r="M81" i="2"/>
  <c r="N81" i="2"/>
  <c r="B81" i="2"/>
  <c r="C70" i="2"/>
  <c r="C71" i="2" s="1"/>
  <c r="D70" i="2"/>
  <c r="D71" i="2" s="1"/>
  <c r="E70" i="2"/>
  <c r="E71" i="2" s="1"/>
  <c r="F70" i="2"/>
  <c r="F71" i="2" s="1"/>
  <c r="G70" i="2"/>
  <c r="G71" i="2" s="1"/>
  <c r="H70" i="2"/>
  <c r="H71" i="2" s="1"/>
  <c r="I70" i="2"/>
  <c r="I71" i="2" s="1"/>
  <c r="J70" i="2"/>
  <c r="J71" i="2" s="1"/>
  <c r="K70" i="2"/>
  <c r="K71" i="2" s="1"/>
  <c r="L70" i="2"/>
  <c r="L71" i="2" s="1"/>
  <c r="M70" i="2"/>
  <c r="M71" i="2" s="1"/>
  <c r="N70" i="2"/>
  <c r="N71" i="2" s="1"/>
  <c r="C69" i="2"/>
  <c r="D69" i="2"/>
  <c r="E69" i="2"/>
  <c r="F69" i="2"/>
  <c r="G69" i="2"/>
  <c r="H69" i="2"/>
  <c r="I69" i="2"/>
  <c r="J69" i="2"/>
  <c r="K69" i="2"/>
  <c r="L69" i="2"/>
  <c r="M69" i="2"/>
  <c r="N69" i="2"/>
  <c r="B70" i="2"/>
  <c r="B71" i="2" s="1"/>
  <c r="B69" i="2"/>
  <c r="B95" i="2"/>
  <c r="B96" i="2" s="1"/>
  <c r="B82" i="2"/>
  <c r="B83" i="2" s="1"/>
  <c r="C56" i="2"/>
  <c r="C57" i="2" s="1"/>
  <c r="D56" i="2"/>
  <c r="D57" i="2" s="1"/>
  <c r="E56" i="2"/>
  <c r="E57" i="2" s="1"/>
  <c r="F56" i="2"/>
  <c r="F57" i="2" s="1"/>
  <c r="G56" i="2"/>
  <c r="G57" i="2" s="1"/>
  <c r="H56" i="2"/>
  <c r="H57" i="2" s="1"/>
  <c r="I56" i="2"/>
  <c r="I57" i="2" s="1"/>
  <c r="J56" i="2"/>
  <c r="J57" i="2" s="1"/>
  <c r="K56" i="2"/>
  <c r="K57" i="2" s="1"/>
  <c r="L56" i="2"/>
  <c r="L57" i="2" s="1"/>
  <c r="M56" i="2"/>
  <c r="M57" i="2" s="1"/>
  <c r="N56" i="2"/>
  <c r="N57" i="2" s="1"/>
  <c r="C55" i="2"/>
  <c r="D55" i="2"/>
  <c r="E55" i="2"/>
  <c r="F55" i="2"/>
  <c r="G55" i="2"/>
  <c r="H55" i="2"/>
  <c r="I55" i="2"/>
  <c r="J55" i="2"/>
  <c r="K55" i="2"/>
  <c r="L55" i="2"/>
  <c r="M55" i="2"/>
  <c r="N55" i="2"/>
  <c r="B56" i="2"/>
  <c r="B57" i="2" s="1"/>
  <c r="B55" i="2"/>
  <c r="F43" i="2"/>
  <c r="C44" i="2"/>
  <c r="C45" i="2" s="1"/>
  <c r="D44" i="2"/>
  <c r="D45" i="2" s="1"/>
  <c r="E44" i="2"/>
  <c r="E45" i="2" s="1"/>
  <c r="F44" i="2"/>
  <c r="F45" i="2" s="1"/>
  <c r="G44" i="2"/>
  <c r="G45" i="2" s="1"/>
  <c r="H44" i="2"/>
  <c r="H45" i="2" s="1"/>
  <c r="I44" i="2"/>
  <c r="I45" i="2" s="1"/>
  <c r="J44" i="2"/>
  <c r="J45" i="2" s="1"/>
  <c r="K44" i="2"/>
  <c r="K45" i="2" s="1"/>
  <c r="L44" i="2"/>
  <c r="L45" i="2" s="1"/>
  <c r="M44" i="2"/>
  <c r="M45" i="2" s="1"/>
  <c r="N44" i="2"/>
  <c r="N45" i="2" s="1"/>
  <c r="C43" i="2"/>
  <c r="D43" i="2"/>
  <c r="E43" i="2"/>
  <c r="G43" i="2"/>
  <c r="H43" i="2"/>
  <c r="I43" i="2"/>
  <c r="J43" i="2"/>
  <c r="K43" i="2"/>
  <c r="L43" i="2"/>
  <c r="M43" i="2"/>
  <c r="N43" i="2"/>
  <c r="B44" i="2"/>
  <c r="B45" i="2" s="1"/>
  <c r="B43" i="2"/>
  <c r="J28" i="2"/>
  <c r="D28" i="2"/>
  <c r="C29" i="2"/>
  <c r="C30" i="2" s="1"/>
  <c r="D29" i="2"/>
  <c r="E29" i="2"/>
  <c r="F29" i="2"/>
  <c r="G29" i="2"/>
  <c r="G30" i="2" s="1"/>
  <c r="H29" i="2"/>
  <c r="I29" i="2"/>
  <c r="J29" i="2"/>
  <c r="K29" i="2"/>
  <c r="K30" i="2" s="1"/>
  <c r="L29" i="2"/>
  <c r="L30" i="2" s="1"/>
  <c r="M29" i="2"/>
  <c r="M30" i="2" s="1"/>
  <c r="N29" i="2"/>
  <c r="C28" i="2"/>
  <c r="E28" i="2"/>
  <c r="F28" i="2"/>
  <c r="G28" i="2"/>
  <c r="H28" i="2"/>
  <c r="I28" i="2"/>
  <c r="K28" i="2"/>
  <c r="L28" i="2"/>
  <c r="M28" i="2"/>
  <c r="N28" i="2"/>
  <c r="B29" i="2"/>
  <c r="B30" i="2" s="1"/>
  <c r="B28" i="2"/>
  <c r="AB37" i="1" l="1"/>
  <c r="AB38" i="1" s="1"/>
  <c r="AD36" i="1"/>
  <c r="AC36" i="1"/>
  <c r="AE36" i="1"/>
  <c r="AB36" i="1"/>
  <c r="AE37" i="1"/>
  <c r="AE38" i="1" s="1"/>
  <c r="AC37" i="1"/>
  <c r="AC38" i="1" s="1"/>
  <c r="AD37" i="1"/>
  <c r="AD38" i="1" s="1"/>
  <c r="Y37" i="1"/>
  <c r="Y38" i="1" s="1"/>
  <c r="X37" i="1"/>
  <c r="X38" i="1" s="1"/>
  <c r="Z37" i="1"/>
  <c r="Z38" i="1" s="1"/>
  <c r="W37" i="1"/>
  <c r="W38" i="1" s="1"/>
  <c r="Y36" i="1"/>
  <c r="X36" i="1"/>
  <c r="Z36" i="1"/>
  <c r="W36" i="1"/>
  <c r="T37" i="1"/>
  <c r="T38" i="1" s="1"/>
  <c r="S37" i="1"/>
  <c r="S38" i="1" s="1"/>
  <c r="U37" i="1"/>
  <c r="U38" i="1" s="1"/>
  <c r="R37" i="1"/>
  <c r="R38" i="1" s="1"/>
  <c r="T36" i="1"/>
  <c r="S36" i="1"/>
  <c r="U36" i="1"/>
  <c r="R36" i="1"/>
  <c r="O37" i="1"/>
  <c r="O38" i="1" s="1"/>
  <c r="N37" i="1"/>
  <c r="N38" i="1" s="1"/>
  <c r="P37" i="1"/>
  <c r="P38" i="1" s="1"/>
  <c r="M37" i="1"/>
  <c r="M38" i="1" s="1"/>
  <c r="O36" i="1"/>
  <c r="N36" i="1"/>
  <c r="P36" i="1"/>
  <c r="M36" i="1"/>
  <c r="J37" i="1"/>
  <c r="J38" i="1" s="1"/>
  <c r="I37" i="1"/>
  <c r="I38" i="1" s="1"/>
  <c r="K37" i="1"/>
  <c r="K38" i="1" s="1"/>
  <c r="J36" i="1"/>
  <c r="I36" i="1"/>
  <c r="K36" i="1"/>
  <c r="H37" i="1"/>
  <c r="H38" i="1" s="1"/>
  <c r="H36" i="1"/>
  <c r="E37" i="1"/>
  <c r="E38" i="1" s="1"/>
  <c r="D37" i="1"/>
  <c r="D38" i="1" s="1"/>
  <c r="F37" i="1"/>
  <c r="F38" i="1" s="1"/>
  <c r="C37" i="1"/>
  <c r="C38" i="1" s="1"/>
  <c r="E36" i="1"/>
  <c r="D36" i="1"/>
  <c r="F36" i="1"/>
  <c r="C36" i="1"/>
</calcChain>
</file>

<file path=xl/sharedStrings.xml><?xml version="1.0" encoding="utf-8"?>
<sst xmlns="http://schemas.openxmlformats.org/spreadsheetml/2006/main" count="1187" uniqueCount="83">
  <si>
    <t>PBS</t>
  </si>
  <si>
    <t>PMA</t>
  </si>
  <si>
    <t>LPS</t>
  </si>
  <si>
    <t>A23187</t>
  </si>
  <si>
    <t>T2DM</t>
  </si>
  <si>
    <t>stable HFpEF</t>
  </si>
  <si>
    <t>stable HFpEF + T2DM</t>
  </si>
  <si>
    <t xml:space="preserve"> ADHFpEF</t>
  </si>
  <si>
    <t xml:space="preserve"> ADHFpEF + T2DM</t>
  </si>
  <si>
    <t>T0</t>
  </si>
  <si>
    <t>Release</t>
  </si>
  <si>
    <t>Intracellular</t>
  </si>
  <si>
    <t>Bound to NETs</t>
  </si>
  <si>
    <t>Total</t>
  </si>
  <si>
    <t>ADHFpEF</t>
  </si>
  <si>
    <t>ADHFpEF + T2DM</t>
  </si>
  <si>
    <t>Glucose (mmol/l)</t>
  </si>
  <si>
    <t>Triglyceride (mmol/l)</t>
  </si>
  <si>
    <t>LDL (mmol/l)</t>
  </si>
  <si>
    <t>ACEi</t>
  </si>
  <si>
    <t>Not applicable</t>
  </si>
  <si>
    <t>Etiology</t>
  </si>
  <si>
    <t>Medication</t>
  </si>
  <si>
    <t xml:space="preserve">Cardiomyopathy </t>
  </si>
  <si>
    <t xml:space="preserve">Valvular </t>
  </si>
  <si>
    <t xml:space="preserve">Other </t>
  </si>
  <si>
    <t>M</t>
  </si>
  <si>
    <t>F</t>
  </si>
  <si>
    <t>N/A</t>
  </si>
  <si>
    <t>HC</t>
  </si>
  <si>
    <t>Average</t>
  </si>
  <si>
    <t>Standard Error Mean</t>
  </si>
  <si>
    <t>NYHA class</t>
  </si>
  <si>
    <t>Hypertension</t>
  </si>
  <si>
    <t>Dyslipidemia</t>
  </si>
  <si>
    <t>Stroke</t>
  </si>
  <si>
    <t xml:space="preserve">ARBs </t>
  </si>
  <si>
    <t xml:space="preserve">β-blockers </t>
  </si>
  <si>
    <t>Statins</t>
  </si>
  <si>
    <t xml:space="preserve">Anticoagulants </t>
  </si>
  <si>
    <t>Sulfonylureas</t>
  </si>
  <si>
    <t>LVEF (%)</t>
  </si>
  <si>
    <t>Age (y)</t>
  </si>
  <si>
    <t>Ischemia</t>
  </si>
  <si>
    <t>Biochemistry</t>
  </si>
  <si>
    <t>Diuretic agents</t>
  </si>
  <si>
    <t>DDP-4 inhibitors</t>
  </si>
  <si>
    <t xml:space="preserve">GLP-1 agonists </t>
  </si>
  <si>
    <t>SGLT-2 inhibitors</t>
  </si>
  <si>
    <t>Metformin</t>
  </si>
  <si>
    <t>Insulin</t>
  </si>
  <si>
    <t>Number (n)</t>
  </si>
  <si>
    <r>
      <t>Creatinine (</t>
    </r>
    <r>
      <rPr>
        <b/>
        <sz val="10"/>
        <rFont val="Symbol"/>
        <family val="1"/>
        <charset val="2"/>
      </rPr>
      <t>m</t>
    </r>
    <r>
      <rPr>
        <b/>
        <sz val="10"/>
        <rFont val="Arial"/>
        <family val="2"/>
      </rPr>
      <t>mol/L)</t>
    </r>
  </si>
  <si>
    <t>YES</t>
  </si>
  <si>
    <t xml:space="preserve">YES </t>
  </si>
  <si>
    <t>NO</t>
  </si>
  <si>
    <t>YES count / TOTAL (n) (%)</t>
  </si>
  <si>
    <t>Average or YES count</t>
  </si>
  <si>
    <t>Sex (M)</t>
  </si>
  <si>
    <t>Standard Deviation (SD)</t>
  </si>
  <si>
    <t>Standard Error Mean (SEM)</t>
  </si>
  <si>
    <t>Stable
HFpEF</t>
  </si>
  <si>
    <t>Stable 
HFpEF + T2DM</t>
  </si>
  <si>
    <t>ADHFpEF 
+ T2DM</t>
  </si>
  <si>
    <t>Data not available</t>
  </si>
  <si>
    <t>Total = Release + Intracellular + Bound to NETs</t>
  </si>
  <si>
    <t xml:space="preserve">N/A </t>
  </si>
  <si>
    <t>Not available</t>
  </si>
  <si>
    <t>**** Values for Intracellular and Bound to NETs are shown (grey), but are below the LLOQ (lower limit of quantitation), therefore are not included in the statistical analyses</t>
  </si>
  <si>
    <t>Raw data for FIGURE 1: NETs release by neutrophils</t>
  </si>
  <si>
    <t>Raw data for TABLE 1: Baseline patients characteristics.</t>
  </si>
  <si>
    <r>
      <t>Raw data for TABLE 2:</t>
    </r>
    <r>
      <rPr>
        <sz val="11"/>
        <color rgb="FF000000"/>
        <rFont val="Times New Roman"/>
        <family val="1"/>
      </rPr>
      <t xml:space="preserve"> </t>
    </r>
    <r>
      <rPr>
        <b/>
        <sz val="11"/>
        <color rgb="FF000000"/>
        <rFont val="Times New Roman"/>
        <family val="1"/>
      </rPr>
      <t>Angiopoietin 1 synthesis and release from neutrophils</t>
    </r>
  </si>
  <si>
    <r>
      <t>Raw data for TABLE 3:</t>
    </r>
    <r>
      <rPr>
        <sz val="11"/>
        <color rgb="FF000000"/>
        <rFont val="Times New Roman"/>
        <family val="1"/>
      </rPr>
      <t xml:space="preserve"> </t>
    </r>
    <r>
      <rPr>
        <b/>
        <sz val="11"/>
        <color rgb="FF000000"/>
        <rFont val="Times New Roman"/>
        <family val="1"/>
      </rPr>
      <t>Calprotectin synthesis and release from neutrophils</t>
    </r>
  </si>
  <si>
    <t>Elcha Charles</t>
  </si>
  <si>
    <t>Benjamin L. Dumont</t>
  </si>
  <si>
    <t>Steven Bonneau</t>
  </si>
  <si>
    <t>Paul-Eduard Neagoe</t>
  </si>
  <si>
    <t>Louis Villeneuve</t>
  </si>
  <si>
    <t>Agnès Rakel</t>
  </si>
  <si>
    <t>Michel White</t>
  </si>
  <si>
    <t>Martin G.  Sirois</t>
  </si>
  <si>
    <r>
      <rPr>
        <b/>
        <sz val="12"/>
        <color theme="1"/>
        <rFont val="Calibri"/>
        <family val="2"/>
        <scheme val="minor"/>
      </rPr>
      <t>Author List:</t>
    </r>
    <r>
      <rPr>
        <sz val="12"/>
        <color theme="1"/>
        <rFont val="Calibri"/>
        <family val="2"/>
        <scheme val="minor"/>
      </rPr>
      <t xml:space="preserve"> </t>
    </r>
  </si>
  <si>
    <r>
      <rPr>
        <b/>
        <sz val="14"/>
        <color theme="1"/>
        <rFont val="Calibri"/>
        <family val="2"/>
        <scheme val="minor"/>
      </rPr>
      <t>Manuscript Title:</t>
    </r>
    <r>
      <rPr>
        <sz val="14"/>
        <color theme="1"/>
        <rFont val="Calibri"/>
        <family val="2"/>
        <scheme val="minor"/>
      </rPr>
      <t xml:space="preserve">  Angiopoietin 1 release from human neutrophils is independent from neutrophil extracellular traps (NETs)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</si>
</sst>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1" x14ac:knownFonts="1"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1"/>
      <color rgb="FF000000"/>
      <name val="Times New Roman"/>
      <family val="1"/>
    </font>
    <font>
      <sz val="11"/>
      <color rgb="FF000000"/>
      <name val="Times New Roman"/>
      <family val="1"/>
    </font>
    <font>
      <b/>
      <sz val="12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name val="Calibri"/>
      <family val="2"/>
      <scheme val="minor"/>
    </font>
    <font>
      <strike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name val="Symbol"/>
      <family val="1"/>
      <charset val="2"/>
    </font>
    <font>
      <b/>
      <sz val="11"/>
      <name val="Calibri"/>
      <family val="2"/>
    </font>
    <font>
      <sz val="10"/>
      <color theme="1" tint="0.34998626667073579"/>
      <name val="Arial"/>
      <family val="2"/>
    </font>
    <font>
      <sz val="11"/>
      <color theme="1" tint="0.34998626667073579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theme="4"/>
        <bgColor theme="4"/>
      </patternFill>
    </fill>
    <fill>
      <patternFill patternType="solid">
        <fgColor theme="1"/>
        <bgColor indexed="64"/>
      </patternFill>
    </fill>
  </fills>
  <borders count="5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4" fillId="0" borderId="0"/>
  </cellStyleXfs>
  <cellXfs count="343">
    <xf numFmtId="0" fontId="0" fillId="0" borderId="0" xfId="0"/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0" fillId="0" borderId="0" xfId="0" applyBorder="1"/>
    <xf numFmtId="0" fontId="6" fillId="0" borderId="0" xfId="0" applyFont="1" applyAlignment="1">
      <alignment horizontal="left" vertical="center" indent="1"/>
    </xf>
    <xf numFmtId="0" fontId="6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2" fillId="3" borderId="14" xfId="0" applyFont="1" applyFill="1" applyBorder="1" applyAlignment="1">
      <alignment vertical="center" wrapText="1"/>
    </xf>
    <xf numFmtId="0" fontId="2" fillId="3" borderId="15" xfId="0" applyFont="1" applyFill="1" applyBorder="1" applyAlignment="1">
      <alignment vertical="center" wrapText="1"/>
    </xf>
    <xf numFmtId="0" fontId="0" fillId="0" borderId="0" xfId="0" applyFill="1"/>
    <xf numFmtId="0" fontId="0" fillId="0" borderId="14" xfId="0" applyFont="1" applyFill="1" applyBorder="1"/>
    <xf numFmtId="0" fontId="10" fillId="0" borderId="0" xfId="0" applyFont="1" applyFill="1"/>
    <xf numFmtId="0" fontId="11" fillId="0" borderId="14" xfId="0" applyFont="1" applyFill="1" applyBorder="1"/>
    <xf numFmtId="0" fontId="0" fillId="0" borderId="13" xfId="0" applyBorder="1"/>
    <xf numFmtId="0" fontId="0" fillId="0" borderId="17" xfId="0" applyBorder="1"/>
    <xf numFmtId="0" fontId="0" fillId="0" borderId="19" xfId="0" applyBorder="1"/>
    <xf numFmtId="0" fontId="0" fillId="0" borderId="3" xfId="0" applyBorder="1" applyAlignment="1">
      <alignment horizontal="center"/>
    </xf>
    <xf numFmtId="0" fontId="0" fillId="0" borderId="0" xfId="0" applyAlignment="1">
      <alignment horizontal="center"/>
    </xf>
    <xf numFmtId="0" fontId="0" fillId="4" borderId="0" xfId="0" applyFill="1"/>
    <xf numFmtId="0" fontId="3" fillId="0" borderId="2" xfId="0" applyFont="1" applyBorder="1" applyAlignment="1">
      <alignment horizontal="center"/>
    </xf>
    <xf numFmtId="0" fontId="1" fillId="0" borderId="0" xfId="1" applyFill="1"/>
    <xf numFmtId="0" fontId="12" fillId="0" borderId="29" xfId="0" applyFont="1" applyFill="1" applyBorder="1" applyAlignment="1">
      <alignment horizontal="center" vertical="center"/>
    </xf>
    <xf numFmtId="0" fontId="5" fillId="0" borderId="29" xfId="2" applyNumberFormat="1" applyFont="1" applyFill="1" applyBorder="1" applyAlignment="1">
      <alignment horizontal="center" vertical="center"/>
    </xf>
    <xf numFmtId="0" fontId="14" fillId="0" borderId="29" xfId="0" applyFont="1" applyFill="1" applyBorder="1" applyAlignment="1">
      <alignment horizontal="center" vertical="center"/>
    </xf>
    <xf numFmtId="0" fontId="12" fillId="0" borderId="29" xfId="0" applyFont="1" applyFill="1" applyBorder="1" applyAlignment="1">
      <alignment horizontal="center" vertical="center" wrapText="1"/>
    </xf>
    <xf numFmtId="0" fontId="14" fillId="0" borderId="29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0" fillId="0" borderId="31" xfId="0" applyBorder="1" applyAlignment="1">
      <alignment horizontal="center"/>
    </xf>
    <xf numFmtId="0" fontId="0" fillId="0" borderId="32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10" fillId="0" borderId="23" xfId="1" applyFont="1" applyFill="1" applyBorder="1" applyAlignment="1">
      <alignment horizontal="center"/>
    </xf>
    <xf numFmtId="1" fontId="0" fillId="0" borderId="1" xfId="0" applyNumberFormat="1" applyFont="1" applyFill="1" applyBorder="1" applyAlignment="1">
      <alignment horizontal="center"/>
    </xf>
    <xf numFmtId="0" fontId="0" fillId="0" borderId="1" xfId="0" applyFont="1" applyFill="1" applyBorder="1" applyAlignment="1">
      <alignment horizontal="center"/>
    </xf>
    <xf numFmtId="164" fontId="0" fillId="0" borderId="1" xfId="0" applyNumberFormat="1" applyFont="1" applyFill="1" applyBorder="1" applyAlignment="1">
      <alignment horizontal="center"/>
    </xf>
    <xf numFmtId="2" fontId="0" fillId="0" borderId="1" xfId="0" applyNumberFormat="1" applyFont="1" applyFill="1" applyBorder="1" applyAlignment="1">
      <alignment horizontal="center"/>
    </xf>
    <xf numFmtId="0" fontId="0" fillId="0" borderId="21" xfId="0" applyFon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164" fontId="0" fillId="0" borderId="23" xfId="0" applyNumberFormat="1" applyFont="1" applyFill="1" applyBorder="1" applyAlignment="1">
      <alignment horizontal="center"/>
    </xf>
    <xf numFmtId="0" fontId="0" fillId="0" borderId="23" xfId="0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0" fillId="4" borderId="1" xfId="0" applyFont="1" applyFill="1" applyBorder="1" applyAlignment="1">
      <alignment horizontal="center"/>
    </xf>
    <xf numFmtId="0" fontId="0" fillId="4" borderId="31" xfId="0" applyFill="1" applyBorder="1" applyAlignment="1">
      <alignment horizontal="center"/>
    </xf>
    <xf numFmtId="0" fontId="0" fillId="4" borderId="23" xfId="0" applyFill="1" applyBorder="1" applyAlignment="1">
      <alignment horizontal="center"/>
    </xf>
    <xf numFmtId="0" fontId="0" fillId="4" borderId="21" xfId="0" applyFill="1" applyBorder="1" applyAlignment="1">
      <alignment horizontal="center"/>
    </xf>
    <xf numFmtId="0" fontId="0" fillId="4" borderId="24" xfId="0" applyFill="1" applyBorder="1" applyAlignment="1">
      <alignment horizontal="center"/>
    </xf>
    <xf numFmtId="0" fontId="10" fillId="0" borderId="1" xfId="0" applyFont="1" applyFill="1" applyBorder="1" applyAlignment="1">
      <alignment horizontal="center"/>
    </xf>
    <xf numFmtId="0" fontId="10" fillId="0" borderId="1" xfId="1" applyFont="1" applyFill="1" applyBorder="1" applyAlignment="1">
      <alignment horizontal="center"/>
    </xf>
    <xf numFmtId="0" fontId="0" fillId="0" borderId="31" xfId="0" applyFill="1" applyBorder="1" applyAlignment="1">
      <alignment horizontal="center"/>
    </xf>
    <xf numFmtId="1" fontId="0" fillId="0" borderId="38" xfId="0" applyNumberFormat="1" applyBorder="1" applyAlignment="1">
      <alignment horizontal="center"/>
    </xf>
    <xf numFmtId="0" fontId="0" fillId="0" borderId="38" xfId="0" applyBorder="1" applyAlignment="1">
      <alignment horizontal="center"/>
    </xf>
    <xf numFmtId="0" fontId="0" fillId="4" borderId="38" xfId="0" applyFill="1" applyBorder="1" applyAlignment="1">
      <alignment horizontal="center"/>
    </xf>
    <xf numFmtId="164" fontId="0" fillId="0" borderId="38" xfId="0" applyNumberFormat="1" applyBorder="1" applyAlignment="1">
      <alignment horizontal="center"/>
    </xf>
    <xf numFmtId="0" fontId="0" fillId="0" borderId="39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164" fontId="0" fillId="0" borderId="23" xfId="0" applyNumberFormat="1" applyBorder="1" applyAlignment="1">
      <alignment horizontal="center"/>
    </xf>
    <xf numFmtId="1" fontId="0" fillId="0" borderId="23" xfId="0" applyNumberFormat="1" applyBorder="1" applyAlignment="1">
      <alignment horizontal="center"/>
    </xf>
    <xf numFmtId="0" fontId="10" fillId="0" borderId="31" xfId="0" applyFont="1" applyBorder="1" applyAlignment="1">
      <alignment horizontal="center"/>
    </xf>
    <xf numFmtId="0" fontId="10" fillId="0" borderId="31" xfId="0" applyFont="1" applyFill="1" applyBorder="1" applyAlignment="1">
      <alignment horizontal="center"/>
    </xf>
    <xf numFmtId="0" fontId="10" fillId="0" borderId="31" xfId="1" applyFont="1" applyFill="1" applyBorder="1" applyAlignment="1">
      <alignment horizontal="center"/>
    </xf>
    <xf numFmtId="0" fontId="10" fillId="0" borderId="32" xfId="0" applyFont="1" applyFill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10" fillId="0" borderId="21" xfId="0" applyFont="1" applyFill="1" applyBorder="1" applyAlignment="1">
      <alignment horizontal="center"/>
    </xf>
    <xf numFmtId="0" fontId="10" fillId="0" borderId="23" xfId="0" applyFont="1" applyBorder="1" applyAlignment="1">
      <alignment horizontal="center"/>
    </xf>
    <xf numFmtId="0" fontId="10" fillId="0" borderId="23" xfId="0" applyFont="1" applyFill="1" applyBorder="1" applyAlignment="1">
      <alignment horizontal="center"/>
    </xf>
    <xf numFmtId="0" fontId="10" fillId="0" borderId="24" xfId="1" applyFont="1" applyFill="1" applyBorder="1" applyAlignment="1">
      <alignment horizontal="center"/>
    </xf>
    <xf numFmtId="164" fontId="0" fillId="0" borderId="21" xfId="0" applyNumberForma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33" xfId="0" applyFont="1" applyFill="1" applyBorder="1" applyAlignment="1">
      <alignment horizontal="center"/>
    </xf>
    <xf numFmtId="0" fontId="3" fillId="0" borderId="34" xfId="0" applyFont="1" applyFill="1" applyBorder="1" applyAlignment="1">
      <alignment horizontal="center"/>
    </xf>
    <xf numFmtId="164" fontId="0" fillId="4" borderId="1" xfId="0" applyNumberFormat="1" applyFill="1" applyBorder="1" applyAlignment="1">
      <alignment horizontal="center"/>
    </xf>
    <xf numFmtId="1" fontId="0" fillId="4" borderId="1" xfId="0" applyNumberFormat="1" applyFill="1" applyBorder="1" applyAlignment="1">
      <alignment horizontal="center"/>
    </xf>
    <xf numFmtId="1" fontId="0" fillId="0" borderId="38" xfId="0" applyNumberFormat="1" applyFill="1" applyBorder="1" applyAlignment="1">
      <alignment horizontal="center"/>
    </xf>
    <xf numFmtId="0" fontId="0" fillId="0" borderId="38" xfId="0" applyFill="1" applyBorder="1" applyAlignment="1">
      <alignment horizontal="center"/>
    </xf>
    <xf numFmtId="164" fontId="0" fillId="0" borderId="38" xfId="0" applyNumberFormat="1" applyFill="1" applyBorder="1" applyAlignment="1">
      <alignment horizontal="center"/>
    </xf>
    <xf numFmtId="0" fontId="10" fillId="0" borderId="38" xfId="1" applyFont="1" applyFill="1" applyBorder="1" applyAlignment="1">
      <alignment horizontal="center"/>
    </xf>
    <xf numFmtId="0" fontId="0" fillId="0" borderId="39" xfId="0" applyFill="1" applyBorder="1" applyAlignment="1">
      <alignment horizontal="center"/>
    </xf>
    <xf numFmtId="0" fontId="10" fillId="0" borderId="21" xfId="1" applyFont="1" applyFill="1" applyBorder="1" applyAlignment="1">
      <alignment horizontal="center"/>
    </xf>
    <xf numFmtId="0" fontId="10" fillId="0" borderId="24" xfId="0" applyFont="1" applyFill="1" applyBorder="1" applyAlignment="1">
      <alignment horizontal="center"/>
    </xf>
    <xf numFmtId="2" fontId="0" fillId="0" borderId="23" xfId="0" applyNumberFormat="1" applyFont="1" applyFill="1" applyBorder="1" applyAlignment="1">
      <alignment horizontal="center"/>
    </xf>
    <xf numFmtId="2" fontId="0" fillId="0" borderId="38" xfId="0" applyNumberFormat="1" applyBorder="1" applyAlignment="1">
      <alignment horizontal="center"/>
    </xf>
    <xf numFmtId="2" fontId="0" fillId="0" borderId="23" xfId="0" applyNumberFormat="1" applyBorder="1" applyAlignment="1">
      <alignment horizontal="center"/>
    </xf>
    <xf numFmtId="0" fontId="0" fillId="0" borderId="1" xfId="0" applyFont="1" applyBorder="1" applyAlignment="1">
      <alignment horizontal="center"/>
    </xf>
    <xf numFmtId="1" fontId="0" fillId="0" borderId="1" xfId="0" applyNumberFormat="1" applyFont="1" applyBorder="1" applyAlignment="1">
      <alignment horizontal="center"/>
    </xf>
    <xf numFmtId="164" fontId="0" fillId="0" borderId="1" xfId="0" applyNumberFormat="1" applyFont="1" applyBorder="1" applyAlignment="1">
      <alignment horizontal="center"/>
    </xf>
    <xf numFmtId="164" fontId="0" fillId="4" borderId="1" xfId="0" applyNumberFormat="1" applyFont="1" applyFill="1" applyBorder="1" applyAlignment="1">
      <alignment horizontal="center"/>
    </xf>
    <xf numFmtId="0" fontId="0" fillId="0" borderId="23" xfId="0" applyFont="1" applyBorder="1" applyAlignment="1">
      <alignment horizontal="center"/>
    </xf>
    <xf numFmtId="164" fontId="0" fillId="0" borderId="23" xfId="0" applyNumberFormat="1" applyFont="1" applyBorder="1" applyAlignment="1">
      <alignment horizontal="center"/>
    </xf>
    <xf numFmtId="164" fontId="0" fillId="4" borderId="23" xfId="0" applyNumberFormat="1" applyFont="1" applyFill="1" applyBorder="1" applyAlignment="1">
      <alignment horizontal="center"/>
    </xf>
    <xf numFmtId="0" fontId="0" fillId="4" borderId="23" xfId="0" applyFont="1" applyFill="1" applyBorder="1" applyAlignment="1">
      <alignment horizontal="center"/>
    </xf>
    <xf numFmtId="1" fontId="0" fillId="0" borderId="38" xfId="0" applyNumberFormat="1" applyFont="1" applyBorder="1" applyAlignment="1">
      <alignment horizontal="center"/>
    </xf>
    <xf numFmtId="164" fontId="0" fillId="0" borderId="38" xfId="0" applyNumberFormat="1" applyFont="1" applyBorder="1" applyAlignment="1">
      <alignment horizontal="center"/>
    </xf>
    <xf numFmtId="0" fontId="0" fillId="4" borderId="38" xfId="0" applyFont="1" applyFill="1" applyBorder="1" applyAlignment="1">
      <alignment horizontal="center"/>
    </xf>
    <xf numFmtId="0" fontId="0" fillId="0" borderId="38" xfId="0" applyFont="1" applyBorder="1" applyAlignment="1">
      <alignment horizontal="center"/>
    </xf>
    <xf numFmtId="0" fontId="0" fillId="0" borderId="39" xfId="0" applyFont="1" applyBorder="1" applyAlignment="1">
      <alignment horizontal="center"/>
    </xf>
    <xf numFmtId="0" fontId="0" fillId="0" borderId="7" xfId="0" applyBorder="1"/>
    <xf numFmtId="0" fontId="0" fillId="0" borderId="31" xfId="0" applyFont="1" applyBorder="1" applyAlignment="1">
      <alignment horizontal="center"/>
    </xf>
    <xf numFmtId="0" fontId="0" fillId="0" borderId="1" xfId="1" applyFont="1" applyFill="1" applyBorder="1" applyAlignment="1">
      <alignment horizontal="center"/>
    </xf>
    <xf numFmtId="0" fontId="0" fillId="0" borderId="31" xfId="0" applyFont="1" applyFill="1" applyBorder="1" applyAlignment="1">
      <alignment horizontal="center"/>
    </xf>
    <xf numFmtId="0" fontId="0" fillId="0" borderId="31" xfId="1" applyFont="1" applyFill="1" applyBorder="1" applyAlignment="1">
      <alignment horizontal="center"/>
    </xf>
    <xf numFmtId="0" fontId="0" fillId="0" borderId="32" xfId="0" applyFont="1" applyFill="1" applyBorder="1" applyAlignment="1">
      <alignment horizontal="center"/>
    </xf>
    <xf numFmtId="0" fontId="0" fillId="0" borderId="21" xfId="1" applyFont="1" applyFill="1" applyBorder="1" applyAlignment="1">
      <alignment horizontal="center"/>
    </xf>
    <xf numFmtId="0" fontId="0" fillId="0" borderId="23" xfId="0" applyFont="1" applyFill="1" applyBorder="1" applyAlignment="1">
      <alignment horizontal="center"/>
    </xf>
    <xf numFmtId="0" fontId="0" fillId="0" borderId="23" xfId="1" applyFont="1" applyFill="1" applyBorder="1" applyAlignment="1">
      <alignment horizontal="center"/>
    </xf>
    <xf numFmtId="0" fontId="0" fillId="0" borderId="24" xfId="1" applyFont="1" applyFill="1" applyBorder="1" applyAlignment="1">
      <alignment horizontal="center"/>
    </xf>
    <xf numFmtId="1" fontId="0" fillId="0" borderId="23" xfId="0" applyNumberFormat="1" applyFont="1" applyBorder="1" applyAlignment="1">
      <alignment horizontal="center"/>
    </xf>
    <xf numFmtId="164" fontId="0" fillId="0" borderId="21" xfId="0" applyNumberFormat="1" applyFont="1" applyBorder="1" applyAlignment="1">
      <alignment horizontal="center"/>
    </xf>
    <xf numFmtId="0" fontId="0" fillId="4" borderId="21" xfId="0" applyFont="1" applyFill="1" applyBorder="1" applyAlignment="1">
      <alignment horizontal="center"/>
    </xf>
    <xf numFmtId="0" fontId="0" fillId="4" borderId="24" xfId="0" applyFont="1" applyFill="1" applyBorder="1" applyAlignment="1">
      <alignment horizontal="center"/>
    </xf>
    <xf numFmtId="0" fontId="5" fillId="0" borderId="38" xfId="0" applyFont="1" applyBorder="1" applyAlignment="1">
      <alignment horizontal="center"/>
    </xf>
    <xf numFmtId="164" fontId="4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164" fontId="4" fillId="0" borderId="29" xfId="0" applyNumberFormat="1" applyFont="1" applyBorder="1" applyAlignment="1">
      <alignment horizontal="center"/>
    </xf>
    <xf numFmtId="164" fontId="0" fillId="0" borderId="31" xfId="0" applyNumberFormat="1" applyBorder="1" applyAlignment="1">
      <alignment horizontal="center"/>
    </xf>
    <xf numFmtId="164" fontId="0" fillId="0" borderId="32" xfId="0" applyNumberFormat="1" applyBorder="1" applyAlignment="1">
      <alignment horizontal="center"/>
    </xf>
    <xf numFmtId="1" fontId="0" fillId="0" borderId="24" xfId="0" applyNumberFormat="1" applyBorder="1" applyAlignment="1">
      <alignment horizontal="center"/>
    </xf>
    <xf numFmtId="164" fontId="4" fillId="4" borderId="1" xfId="0" applyNumberFormat="1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/>
    </xf>
    <xf numFmtId="2" fontId="0" fillId="0" borderId="1" xfId="0" applyNumberFormat="1" applyBorder="1" applyAlignment="1">
      <alignment horizontal="center"/>
    </xf>
    <xf numFmtId="164" fontId="0" fillId="0" borderId="24" xfId="0" applyNumberFormat="1" applyBorder="1" applyAlignment="1">
      <alignment horizontal="center"/>
    </xf>
    <xf numFmtId="0" fontId="0" fillId="4" borderId="47" xfId="0" applyFill="1" applyBorder="1" applyAlignment="1">
      <alignment horizontal="center"/>
    </xf>
    <xf numFmtId="0" fontId="3" fillId="0" borderId="48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42" xfId="0" applyFont="1" applyFill="1" applyBorder="1" applyAlignment="1">
      <alignment horizontal="center"/>
    </xf>
    <xf numFmtId="0" fontId="5" fillId="0" borderId="40" xfId="0" applyFont="1" applyBorder="1" applyAlignment="1">
      <alignment horizontal="center"/>
    </xf>
    <xf numFmtId="0" fontId="3" fillId="0" borderId="41" xfId="0" applyFont="1" applyBorder="1" applyAlignment="1">
      <alignment horizontal="center"/>
    </xf>
    <xf numFmtId="0" fontId="0" fillId="4" borderId="49" xfId="0" applyFill="1" applyBorder="1" applyAlignment="1">
      <alignment horizontal="center"/>
    </xf>
    <xf numFmtId="164" fontId="4" fillId="0" borderId="50" xfId="0" applyNumberFormat="1" applyFont="1" applyBorder="1" applyAlignment="1">
      <alignment horizontal="center"/>
    </xf>
    <xf numFmtId="164" fontId="4" fillId="0" borderId="51" xfId="0" applyNumberFormat="1" applyFont="1" applyBorder="1" applyAlignment="1">
      <alignment horizontal="center"/>
    </xf>
    <xf numFmtId="164" fontId="0" fillId="0" borderId="52" xfId="0" applyNumberFormat="1" applyBorder="1" applyAlignment="1">
      <alignment horizontal="center"/>
    </xf>
    <xf numFmtId="164" fontId="0" fillId="0" borderId="50" xfId="0" applyNumberFormat="1" applyBorder="1" applyAlignment="1">
      <alignment horizontal="center"/>
    </xf>
    <xf numFmtId="164" fontId="0" fillId="0" borderId="53" xfId="0" applyNumberFormat="1" applyBorder="1" applyAlignment="1">
      <alignment horizontal="center"/>
    </xf>
    <xf numFmtId="164" fontId="0" fillId="4" borderId="29" xfId="0" applyNumberFormat="1" applyFill="1" applyBorder="1" applyAlignment="1">
      <alignment horizontal="center"/>
    </xf>
    <xf numFmtId="0" fontId="5" fillId="0" borderId="30" xfId="0" applyFont="1" applyBorder="1" applyAlignment="1">
      <alignment horizontal="center"/>
    </xf>
    <xf numFmtId="164" fontId="4" fillId="0" borderId="20" xfId="0" applyNumberFormat="1" applyFont="1" applyBorder="1" applyAlignment="1">
      <alignment horizontal="center"/>
    </xf>
    <xf numFmtId="164" fontId="4" fillId="0" borderId="21" xfId="0" applyNumberFormat="1" applyFont="1" applyBorder="1" applyAlignment="1">
      <alignment horizontal="center"/>
    </xf>
    <xf numFmtId="164" fontId="0" fillId="0" borderId="22" xfId="0" applyNumberFormat="1" applyBorder="1" applyAlignment="1">
      <alignment horizontal="center"/>
    </xf>
    <xf numFmtId="0" fontId="5" fillId="0" borderId="54" xfId="0" applyFont="1" applyBorder="1" applyAlignment="1">
      <alignment horizontal="center"/>
    </xf>
    <xf numFmtId="0" fontId="5" fillId="0" borderId="39" xfId="0" applyFont="1" applyBorder="1" applyAlignment="1">
      <alignment horizontal="center"/>
    </xf>
    <xf numFmtId="164" fontId="4" fillId="0" borderId="22" xfId="0" applyNumberFormat="1" applyFont="1" applyBorder="1" applyAlignment="1">
      <alignment horizontal="center"/>
    </xf>
    <xf numFmtId="164" fontId="4" fillId="0" borderId="23" xfId="0" applyNumberFormat="1" applyFont="1" applyBorder="1" applyAlignment="1">
      <alignment horizontal="center"/>
    </xf>
    <xf numFmtId="0" fontId="4" fillId="0" borderId="21" xfId="0" applyFont="1" applyBorder="1" applyAlignment="1">
      <alignment horizontal="center"/>
    </xf>
    <xf numFmtId="164" fontId="0" fillId="0" borderId="30" xfId="0" applyNumberFormat="1" applyBorder="1" applyAlignment="1">
      <alignment horizontal="center"/>
    </xf>
    <xf numFmtId="164" fontId="0" fillId="0" borderId="20" xfId="0" applyNumberFormat="1" applyBorder="1" applyAlignment="1">
      <alignment horizontal="center"/>
    </xf>
    <xf numFmtId="164" fontId="4" fillId="0" borderId="54" xfId="0" applyNumberFormat="1" applyFont="1" applyBorder="1" applyAlignment="1">
      <alignment horizontal="center"/>
    </xf>
    <xf numFmtId="164" fontId="4" fillId="0" borderId="38" xfId="0" applyNumberFormat="1" applyFont="1" applyBorder="1" applyAlignment="1">
      <alignment horizontal="center"/>
    </xf>
    <xf numFmtId="164" fontId="4" fillId="0" borderId="39" xfId="0" applyNumberFormat="1" applyFont="1" applyBorder="1" applyAlignment="1">
      <alignment horizontal="center"/>
    </xf>
    <xf numFmtId="0" fontId="3" fillId="0" borderId="30" xfId="0" applyFont="1" applyBorder="1" applyAlignment="1">
      <alignment horizontal="center"/>
    </xf>
    <xf numFmtId="164" fontId="4" fillId="0" borderId="31" xfId="0" applyNumberFormat="1" applyFont="1" applyBorder="1" applyAlignment="1">
      <alignment horizontal="center"/>
    </xf>
    <xf numFmtId="0" fontId="4" fillId="0" borderId="31" xfId="0" applyFont="1" applyBorder="1" applyAlignment="1">
      <alignment horizontal="center"/>
    </xf>
    <xf numFmtId="164" fontId="4" fillId="0" borderId="32" xfId="0" applyNumberFormat="1" applyFont="1" applyBorder="1" applyAlignment="1">
      <alignment horizontal="center"/>
    </xf>
    <xf numFmtId="0" fontId="3" fillId="0" borderId="20" xfId="0" applyFont="1" applyBorder="1" applyAlignment="1">
      <alignment horizontal="center"/>
    </xf>
    <xf numFmtId="0" fontId="0" fillId="4" borderId="55" xfId="0" applyFill="1" applyBorder="1"/>
    <xf numFmtId="0" fontId="3" fillId="0" borderId="52" xfId="0" applyFont="1" applyBorder="1" applyAlignment="1">
      <alignment horizontal="center"/>
    </xf>
    <xf numFmtId="0" fontId="3" fillId="0" borderId="50" xfId="0" applyFont="1" applyBorder="1" applyAlignment="1">
      <alignment horizontal="center"/>
    </xf>
    <xf numFmtId="0" fontId="3" fillId="0" borderId="52" xfId="0" applyFont="1" applyFill="1" applyBorder="1" applyAlignment="1">
      <alignment horizontal="center"/>
    </xf>
    <xf numFmtId="0" fontId="3" fillId="0" borderId="50" xfId="0" applyFont="1" applyFill="1" applyBorder="1" applyAlignment="1">
      <alignment horizontal="center"/>
    </xf>
    <xf numFmtId="0" fontId="3" fillId="0" borderId="53" xfId="0" applyFont="1" applyFill="1" applyBorder="1" applyAlignment="1">
      <alignment horizontal="center"/>
    </xf>
    <xf numFmtId="164" fontId="4" fillId="0" borderId="52" xfId="0" applyNumberFormat="1" applyFont="1" applyBorder="1" applyAlignment="1">
      <alignment horizontal="center"/>
    </xf>
    <xf numFmtId="1" fontId="0" fillId="0" borderId="53" xfId="0" applyNumberFormat="1" applyBorder="1" applyAlignment="1">
      <alignment horizontal="center"/>
    </xf>
    <xf numFmtId="164" fontId="4" fillId="0" borderId="56" xfId="0" applyNumberFormat="1" applyFont="1" applyBorder="1" applyAlignment="1">
      <alignment horizontal="center"/>
    </xf>
    <xf numFmtId="164" fontId="4" fillId="0" borderId="30" xfId="0" applyNumberFormat="1" applyFont="1" applyBorder="1" applyAlignment="1">
      <alignment horizontal="center"/>
    </xf>
    <xf numFmtId="164" fontId="4" fillId="0" borderId="57" xfId="0" applyNumberFormat="1" applyFont="1" applyBorder="1" applyAlignment="1">
      <alignment horizontal="center"/>
    </xf>
    <xf numFmtId="1" fontId="0" fillId="0" borderId="22" xfId="0" applyNumberFormat="1" applyBorder="1" applyAlignment="1">
      <alignment horizontal="center"/>
    </xf>
    <xf numFmtId="0" fontId="4" fillId="4" borderId="31" xfId="0" applyFont="1" applyFill="1" applyBorder="1" applyAlignment="1">
      <alignment horizontal="center"/>
    </xf>
    <xf numFmtId="164" fontId="0" fillId="4" borderId="28" xfId="0" applyNumberFormat="1" applyFill="1" applyBorder="1" applyAlignment="1">
      <alignment horizontal="center"/>
    </xf>
    <xf numFmtId="0" fontId="4" fillId="0" borderId="32" xfId="0" applyFont="1" applyBorder="1" applyAlignment="1">
      <alignment horizontal="center"/>
    </xf>
    <xf numFmtId="0" fontId="3" fillId="0" borderId="53" xfId="0" applyFont="1" applyBorder="1" applyAlignment="1">
      <alignment horizontal="center"/>
    </xf>
    <xf numFmtId="164" fontId="4" fillId="0" borderId="53" xfId="0" applyNumberFormat="1" applyFont="1" applyBorder="1" applyAlignment="1">
      <alignment horizontal="center"/>
    </xf>
    <xf numFmtId="164" fontId="4" fillId="0" borderId="24" xfId="0" applyNumberFormat="1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1" fontId="0" fillId="0" borderId="34" xfId="0" applyNumberFormat="1" applyBorder="1" applyAlignment="1">
      <alignment horizontal="center"/>
    </xf>
    <xf numFmtId="0" fontId="3" fillId="0" borderId="55" xfId="0" applyFont="1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20" xfId="0" applyBorder="1" applyAlignment="1">
      <alignment horizontal="center"/>
    </xf>
    <xf numFmtId="2" fontId="0" fillId="0" borderId="20" xfId="0" applyNumberFormat="1" applyBorder="1" applyAlignment="1">
      <alignment horizontal="center"/>
    </xf>
    <xf numFmtId="0" fontId="3" fillId="0" borderId="49" xfId="0" applyFont="1" applyBorder="1" applyAlignment="1">
      <alignment horizontal="center"/>
    </xf>
    <xf numFmtId="0" fontId="3" fillId="0" borderId="51" xfId="0" applyFont="1" applyBorder="1" applyAlignment="1">
      <alignment horizontal="center"/>
    </xf>
    <xf numFmtId="164" fontId="4" fillId="0" borderId="49" xfId="0" applyNumberFormat="1" applyFont="1" applyBorder="1" applyAlignment="1">
      <alignment horizontal="center"/>
    </xf>
    <xf numFmtId="164" fontId="4" fillId="4" borderId="21" xfId="0" applyNumberFormat="1" applyFont="1" applyFill="1" applyBorder="1" applyAlignment="1">
      <alignment horizontal="center"/>
    </xf>
    <xf numFmtId="0" fontId="0" fillId="4" borderId="41" xfId="0" applyFill="1" applyBorder="1" applyAlignment="1">
      <alignment horizontal="center"/>
    </xf>
    <xf numFmtId="1" fontId="0" fillId="0" borderId="21" xfId="0" applyNumberFormat="1" applyBorder="1" applyAlignment="1">
      <alignment horizontal="center"/>
    </xf>
    <xf numFmtId="0" fontId="0" fillId="0" borderId="16" xfId="0" applyBorder="1"/>
    <xf numFmtId="0" fontId="0" fillId="0" borderId="18" xfId="0" applyBorder="1"/>
    <xf numFmtId="0" fontId="0" fillId="4" borderId="25" xfId="0" applyFill="1" applyBorder="1"/>
    <xf numFmtId="0" fontId="0" fillId="0" borderId="5" xfId="0" applyBorder="1"/>
    <xf numFmtId="0" fontId="0" fillId="0" borderId="26" xfId="0" applyBorder="1"/>
    <xf numFmtId="0" fontId="3" fillId="0" borderId="42" xfId="0" applyFont="1" applyBorder="1" applyAlignment="1">
      <alignment horizontal="center"/>
    </xf>
    <xf numFmtId="0" fontId="9" fillId="0" borderId="0" xfId="0" applyFont="1"/>
    <xf numFmtId="1" fontId="4" fillId="0" borderId="1" xfId="0" applyNumberFormat="1" applyFont="1" applyBorder="1" applyAlignment="1">
      <alignment horizontal="center"/>
    </xf>
    <xf numFmtId="1" fontId="4" fillId="4" borderId="1" xfId="0" applyNumberFormat="1" applyFont="1" applyFill="1" applyBorder="1" applyAlignment="1">
      <alignment horizontal="center"/>
    </xf>
    <xf numFmtId="1" fontId="4" fillId="0" borderId="38" xfId="0" applyNumberFormat="1" applyFont="1" applyBorder="1" applyAlignment="1">
      <alignment horizontal="center"/>
    </xf>
    <xf numFmtId="0" fontId="0" fillId="4" borderId="30" xfId="0" applyFill="1" applyBorder="1" applyAlignment="1">
      <alignment horizontal="center"/>
    </xf>
    <xf numFmtId="1" fontId="0" fillId="0" borderId="31" xfId="0" applyNumberFormat="1" applyBorder="1" applyAlignment="1">
      <alignment horizontal="center"/>
    </xf>
    <xf numFmtId="1" fontId="0" fillId="0" borderId="32" xfId="0" applyNumberFormat="1" applyBorder="1" applyAlignment="1">
      <alignment horizontal="center"/>
    </xf>
    <xf numFmtId="0" fontId="0" fillId="4" borderId="20" xfId="0" applyFill="1" applyBorder="1" applyAlignment="1">
      <alignment horizontal="center"/>
    </xf>
    <xf numFmtId="0" fontId="0" fillId="4" borderId="22" xfId="0" applyFill="1" applyBorder="1" applyAlignment="1">
      <alignment horizontal="center"/>
    </xf>
    <xf numFmtId="0" fontId="5" fillId="0" borderId="28" xfId="0" applyFont="1" applyBorder="1" applyAlignment="1">
      <alignment horizontal="center"/>
    </xf>
    <xf numFmtId="0" fontId="5" fillId="0" borderId="28" xfId="0" applyFont="1" applyFill="1" applyBorder="1" applyAlignment="1">
      <alignment horizontal="center"/>
    </xf>
    <xf numFmtId="0" fontId="0" fillId="4" borderId="37" xfId="0" applyFill="1" applyBorder="1" applyAlignment="1">
      <alignment horizontal="center"/>
    </xf>
    <xf numFmtId="164" fontId="0" fillId="4" borderId="35" xfId="0" applyNumberFormat="1" applyFill="1" applyBorder="1" applyAlignment="1">
      <alignment horizontal="center"/>
    </xf>
    <xf numFmtId="0" fontId="4" fillId="4" borderId="21" xfId="0" applyFont="1" applyFill="1" applyBorder="1" applyAlignment="1">
      <alignment horizontal="center"/>
    </xf>
    <xf numFmtId="0" fontId="5" fillId="0" borderId="20" xfId="0" applyFont="1" applyBorder="1" applyAlignment="1">
      <alignment horizontal="center"/>
    </xf>
    <xf numFmtId="0" fontId="5" fillId="0" borderId="20" xfId="0" applyFont="1" applyFill="1" applyBorder="1" applyAlignment="1">
      <alignment horizontal="center"/>
    </xf>
    <xf numFmtId="0" fontId="3" fillId="0" borderId="21" xfId="0" applyFont="1" applyBorder="1" applyAlignment="1">
      <alignment horizontal="center"/>
    </xf>
    <xf numFmtId="164" fontId="0" fillId="4" borderId="20" xfId="0" applyNumberFormat="1" applyFill="1" applyBorder="1" applyAlignment="1">
      <alignment horizontal="center"/>
    </xf>
    <xf numFmtId="164" fontId="0" fillId="4" borderId="22" xfId="0" applyNumberFormat="1" applyFill="1" applyBorder="1" applyAlignment="1">
      <alignment horizontal="center"/>
    </xf>
    <xf numFmtId="0" fontId="0" fillId="4" borderId="9" xfId="0" applyFill="1" applyBorder="1"/>
    <xf numFmtId="164" fontId="4" fillId="4" borderId="56" xfId="0" applyNumberFormat="1" applyFont="1" applyFill="1" applyBorder="1" applyAlignment="1">
      <alignment horizontal="center"/>
    </xf>
    <xf numFmtId="2" fontId="0" fillId="0" borderId="31" xfId="0" applyNumberFormat="1" applyBorder="1" applyAlignment="1">
      <alignment horizontal="center"/>
    </xf>
    <xf numFmtId="2" fontId="0" fillId="0" borderId="30" xfId="0" applyNumberFormat="1" applyBorder="1" applyAlignment="1">
      <alignment horizontal="center"/>
    </xf>
    <xf numFmtId="2" fontId="0" fillId="0" borderId="22" xfId="0" applyNumberFormat="1" applyBorder="1" applyAlignment="1">
      <alignment horizontal="center"/>
    </xf>
    <xf numFmtId="0" fontId="0" fillId="4" borderId="55" xfId="0" applyFill="1" applyBorder="1" applyAlignment="1">
      <alignment horizontal="center"/>
    </xf>
    <xf numFmtId="164" fontId="4" fillId="4" borderId="50" xfId="0" applyNumberFormat="1" applyFont="1" applyFill="1" applyBorder="1" applyAlignment="1">
      <alignment horizontal="center"/>
    </xf>
    <xf numFmtId="164" fontId="4" fillId="4" borderId="20" xfId="0" applyNumberFormat="1" applyFont="1" applyFill="1" applyBorder="1" applyAlignment="1">
      <alignment horizontal="center"/>
    </xf>
    <xf numFmtId="0" fontId="0" fillId="4" borderId="52" xfId="0" applyFill="1" applyBorder="1" applyAlignment="1">
      <alignment horizontal="center"/>
    </xf>
    <xf numFmtId="1" fontId="0" fillId="0" borderId="52" xfId="0" applyNumberFormat="1" applyBorder="1" applyAlignment="1">
      <alignment horizontal="center"/>
    </xf>
    <xf numFmtId="1" fontId="0" fillId="0" borderId="30" xfId="0" applyNumberFormat="1" applyBorder="1" applyAlignment="1">
      <alignment horizontal="center"/>
    </xf>
    <xf numFmtId="164" fontId="15" fillId="0" borderId="54" xfId="0" applyNumberFormat="1" applyFont="1" applyBorder="1" applyAlignment="1">
      <alignment horizontal="center"/>
    </xf>
    <xf numFmtId="164" fontId="15" fillId="0" borderId="38" xfId="0" applyNumberFormat="1" applyFont="1" applyBorder="1" applyAlignment="1">
      <alignment horizontal="center"/>
    </xf>
    <xf numFmtId="164" fontId="15" fillId="0" borderId="39" xfId="0" applyNumberFormat="1" applyFont="1" applyBorder="1" applyAlignment="1">
      <alignment horizontal="center"/>
    </xf>
    <xf numFmtId="0" fontId="15" fillId="0" borderId="54" xfId="0" applyFont="1" applyBorder="1" applyAlignment="1">
      <alignment horizontal="center"/>
    </xf>
    <xf numFmtId="0" fontId="15" fillId="0" borderId="38" xfId="0" applyFont="1" applyBorder="1" applyAlignment="1">
      <alignment horizontal="center"/>
    </xf>
    <xf numFmtId="0" fontId="15" fillId="0" borderId="39" xfId="0" applyFont="1" applyBorder="1" applyAlignment="1">
      <alignment horizontal="center"/>
    </xf>
    <xf numFmtId="164" fontId="15" fillId="0" borderId="20" xfId="0" applyNumberFormat="1" applyFont="1" applyBorder="1" applyAlignment="1">
      <alignment horizontal="center"/>
    </xf>
    <xf numFmtId="164" fontId="15" fillId="0" borderId="1" xfId="0" applyNumberFormat="1" applyFont="1" applyBorder="1" applyAlignment="1">
      <alignment horizontal="center"/>
    </xf>
    <xf numFmtId="164" fontId="15" fillId="0" borderId="21" xfId="0" applyNumberFormat="1" applyFont="1" applyBorder="1" applyAlignment="1">
      <alignment horizontal="center"/>
    </xf>
    <xf numFmtId="0" fontId="15" fillId="0" borderId="20" xfId="0" applyFont="1" applyBorder="1" applyAlignment="1">
      <alignment horizontal="center"/>
    </xf>
    <xf numFmtId="0" fontId="15" fillId="0" borderId="1" xfId="0" applyFont="1" applyBorder="1" applyAlignment="1">
      <alignment horizontal="center"/>
    </xf>
    <xf numFmtId="0" fontId="15" fillId="0" borderId="21" xfId="0" applyFont="1" applyBorder="1" applyAlignment="1">
      <alignment horizontal="center"/>
    </xf>
    <xf numFmtId="164" fontId="15" fillId="4" borderId="1" xfId="0" applyNumberFormat="1" applyFont="1" applyFill="1" applyBorder="1" applyAlignment="1">
      <alignment horizontal="center"/>
    </xf>
    <xf numFmtId="0" fontId="15" fillId="4" borderId="1" xfId="0" applyFont="1" applyFill="1" applyBorder="1" applyAlignment="1">
      <alignment horizontal="center"/>
    </xf>
    <xf numFmtId="164" fontId="15" fillId="0" borderId="22" xfId="0" applyNumberFormat="1" applyFont="1" applyBorder="1" applyAlignment="1">
      <alignment horizontal="center"/>
    </xf>
    <xf numFmtId="164" fontId="15" fillId="0" borderId="23" xfId="0" applyNumberFormat="1" applyFont="1" applyBorder="1" applyAlignment="1">
      <alignment horizontal="center"/>
    </xf>
    <xf numFmtId="164" fontId="15" fillId="4" borderId="24" xfId="0" applyNumberFormat="1" applyFont="1" applyFill="1" applyBorder="1" applyAlignment="1">
      <alignment horizontal="center"/>
    </xf>
    <xf numFmtId="0" fontId="15" fillId="0" borderId="22" xfId="0" applyFont="1" applyBorder="1" applyAlignment="1">
      <alignment horizontal="center"/>
    </xf>
    <xf numFmtId="0" fontId="15" fillId="0" borderId="23" xfId="0" applyFont="1" applyBorder="1" applyAlignment="1">
      <alignment horizontal="center"/>
    </xf>
    <xf numFmtId="0" fontId="15" fillId="4" borderId="24" xfId="0" applyFont="1" applyFill="1" applyBorder="1" applyAlignment="1">
      <alignment horizontal="center"/>
    </xf>
    <xf numFmtId="164" fontId="16" fillId="0" borderId="30" xfId="0" applyNumberFormat="1" applyFont="1" applyBorder="1" applyAlignment="1">
      <alignment horizontal="center"/>
    </xf>
    <xf numFmtId="164" fontId="16" fillId="0" borderId="31" xfId="0" applyNumberFormat="1" applyFont="1" applyBorder="1" applyAlignment="1">
      <alignment horizontal="center"/>
    </xf>
    <xf numFmtId="164" fontId="16" fillId="0" borderId="32" xfId="0" applyNumberFormat="1" applyFont="1" applyBorder="1" applyAlignment="1">
      <alignment horizontal="center"/>
    </xf>
    <xf numFmtId="2" fontId="16" fillId="0" borderId="32" xfId="0" applyNumberFormat="1" applyFont="1" applyBorder="1" applyAlignment="1">
      <alignment horizontal="center"/>
    </xf>
    <xf numFmtId="164" fontId="16" fillId="0" borderId="20" xfId="0" applyNumberFormat="1" applyFont="1" applyBorder="1" applyAlignment="1">
      <alignment horizontal="center"/>
    </xf>
    <xf numFmtId="164" fontId="16" fillId="0" borderId="1" xfId="0" applyNumberFormat="1" applyFont="1" applyBorder="1" applyAlignment="1">
      <alignment horizontal="center"/>
    </xf>
    <xf numFmtId="164" fontId="16" fillId="0" borderId="21" xfId="0" applyNumberFormat="1" applyFont="1" applyBorder="1" applyAlignment="1">
      <alignment horizontal="center"/>
    </xf>
    <xf numFmtId="2" fontId="16" fillId="0" borderId="21" xfId="0" applyNumberFormat="1" applyFont="1" applyBorder="1" applyAlignment="1">
      <alignment horizontal="center"/>
    </xf>
    <xf numFmtId="164" fontId="16" fillId="0" borderId="22" xfId="0" applyNumberFormat="1" applyFont="1" applyBorder="1" applyAlignment="1">
      <alignment horizontal="center"/>
    </xf>
    <xf numFmtId="164" fontId="16" fillId="0" borderId="23" xfId="0" applyNumberFormat="1" applyFont="1" applyBorder="1" applyAlignment="1">
      <alignment horizontal="center"/>
    </xf>
    <xf numFmtId="164" fontId="16" fillId="0" borderId="24" xfId="0" applyNumberFormat="1" applyFont="1" applyBorder="1" applyAlignment="1">
      <alignment horizontal="center"/>
    </xf>
    <xf numFmtId="2" fontId="16" fillId="0" borderId="24" xfId="0" applyNumberFormat="1" applyFont="1" applyBorder="1" applyAlignment="1">
      <alignment horizontal="center"/>
    </xf>
    <xf numFmtId="1" fontId="0" fillId="0" borderId="20" xfId="0" applyNumberFormat="1" applyBorder="1" applyAlignment="1">
      <alignment horizontal="center"/>
    </xf>
    <xf numFmtId="1" fontId="0" fillId="0" borderId="50" xfId="0" applyNumberFormat="1" applyBorder="1" applyAlignment="1">
      <alignment horizontal="center"/>
    </xf>
    <xf numFmtId="1" fontId="0" fillId="0" borderId="42" xfId="0" applyNumberFormat="1" applyBorder="1" applyAlignment="1">
      <alignment horizontal="center"/>
    </xf>
    <xf numFmtId="1" fontId="0" fillId="0" borderId="33" xfId="0" applyNumberFormat="1" applyBorder="1" applyAlignment="1">
      <alignment horizontal="center"/>
    </xf>
    <xf numFmtId="164" fontId="15" fillId="0" borderId="30" xfId="0" applyNumberFormat="1" applyFont="1" applyBorder="1" applyAlignment="1">
      <alignment horizontal="center"/>
    </xf>
    <xf numFmtId="164" fontId="15" fillId="0" borderId="31" xfId="0" applyNumberFormat="1" applyFont="1" applyBorder="1" applyAlignment="1">
      <alignment horizontal="center"/>
    </xf>
    <xf numFmtId="164" fontId="15" fillId="0" borderId="32" xfId="0" applyNumberFormat="1" applyFont="1" applyBorder="1" applyAlignment="1">
      <alignment horizontal="center"/>
    </xf>
    <xf numFmtId="0" fontId="15" fillId="0" borderId="30" xfId="0" applyFont="1" applyBorder="1" applyAlignment="1">
      <alignment horizontal="center"/>
    </xf>
    <xf numFmtId="0" fontId="15" fillId="0" borderId="31" xfId="0" applyFont="1" applyBorder="1" applyAlignment="1">
      <alignment horizontal="center"/>
    </xf>
    <xf numFmtId="0" fontId="15" fillId="0" borderId="32" xfId="0" applyFont="1" applyBorder="1" applyAlignment="1">
      <alignment horizontal="center"/>
    </xf>
    <xf numFmtId="164" fontId="15" fillId="0" borderId="57" xfId="0" applyNumberFormat="1" applyFont="1" applyBorder="1" applyAlignment="1">
      <alignment horizontal="center"/>
    </xf>
    <xf numFmtId="164" fontId="15" fillId="0" borderId="29" xfId="0" applyNumberFormat="1" applyFont="1" applyBorder="1" applyAlignment="1">
      <alignment horizontal="center"/>
    </xf>
    <xf numFmtId="164" fontId="15" fillId="0" borderId="56" xfId="0" applyNumberFormat="1" applyFont="1" applyBorder="1" applyAlignment="1">
      <alignment horizontal="center"/>
    </xf>
    <xf numFmtId="0" fontId="15" fillId="0" borderId="57" xfId="0" applyFont="1" applyBorder="1" applyAlignment="1">
      <alignment horizontal="center"/>
    </xf>
    <xf numFmtId="0" fontId="15" fillId="0" borderId="29" xfId="0" applyFont="1" applyBorder="1" applyAlignment="1">
      <alignment horizontal="center"/>
    </xf>
    <xf numFmtId="0" fontId="15" fillId="0" borderId="56" xfId="0" applyFont="1" applyBorder="1" applyAlignment="1">
      <alignment horizontal="center"/>
    </xf>
    <xf numFmtId="2" fontId="16" fillId="0" borderId="30" xfId="0" applyNumberFormat="1" applyFont="1" applyBorder="1" applyAlignment="1">
      <alignment horizontal="center"/>
    </xf>
    <xf numFmtId="2" fontId="16" fillId="0" borderId="31" xfId="0" applyNumberFormat="1" applyFont="1" applyBorder="1" applyAlignment="1">
      <alignment horizontal="center"/>
    </xf>
    <xf numFmtId="2" fontId="16" fillId="0" borderId="22" xfId="0" applyNumberFormat="1" applyFont="1" applyBorder="1" applyAlignment="1">
      <alignment horizontal="center"/>
    </xf>
    <xf numFmtId="2" fontId="16" fillId="0" borderId="23" xfId="0" applyNumberFormat="1" applyFont="1" applyBorder="1" applyAlignment="1">
      <alignment horizontal="center"/>
    </xf>
    <xf numFmtId="164" fontId="15" fillId="0" borderId="24" xfId="0" applyNumberFormat="1" applyFont="1" applyBorder="1" applyAlignment="1">
      <alignment horizontal="center"/>
    </xf>
    <xf numFmtId="0" fontId="15" fillId="0" borderId="24" xfId="0" applyFont="1" applyBorder="1" applyAlignment="1">
      <alignment horizontal="center"/>
    </xf>
    <xf numFmtId="164" fontId="15" fillId="4" borderId="21" xfId="0" applyNumberFormat="1" applyFont="1" applyFill="1" applyBorder="1" applyAlignment="1">
      <alignment horizontal="center"/>
    </xf>
    <xf numFmtId="2" fontId="16" fillId="0" borderId="20" xfId="0" applyNumberFormat="1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33" xfId="0" applyFont="1" applyFill="1" applyBorder="1" applyAlignment="1">
      <alignment horizontal="center"/>
    </xf>
    <xf numFmtId="0" fontId="3" fillId="0" borderId="28" xfId="0" applyFont="1" applyFill="1" applyBorder="1" applyAlignment="1">
      <alignment horizontal="center"/>
    </xf>
    <xf numFmtId="0" fontId="3" fillId="0" borderId="34" xfId="0" applyFont="1" applyFill="1" applyBorder="1" applyAlignment="1">
      <alignment horizontal="center"/>
    </xf>
    <xf numFmtId="0" fontId="3" fillId="0" borderId="35" xfId="0" applyFont="1" applyFill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26" xfId="0" applyFont="1" applyBorder="1" applyAlignment="1">
      <alignment horizontal="center"/>
    </xf>
    <xf numFmtId="0" fontId="3" fillId="0" borderId="36" xfId="0" applyFont="1" applyBorder="1" applyAlignment="1">
      <alignment horizontal="center"/>
    </xf>
    <xf numFmtId="0" fontId="3" fillId="0" borderId="58" xfId="0" applyFont="1" applyBorder="1" applyAlignment="1">
      <alignment horizontal="center"/>
    </xf>
    <xf numFmtId="0" fontId="12" fillId="0" borderId="29" xfId="0" applyFont="1" applyFill="1" applyBorder="1" applyAlignment="1">
      <alignment horizontal="center"/>
    </xf>
    <xf numFmtId="0" fontId="3" fillId="0" borderId="37" xfId="0" applyFont="1" applyBorder="1" applyAlignment="1">
      <alignment horizontal="center"/>
    </xf>
    <xf numFmtId="0" fontId="3" fillId="0" borderId="30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/>
    </xf>
    <xf numFmtId="0" fontId="3" fillId="0" borderId="40" xfId="0" applyFont="1" applyBorder="1" applyAlignment="1">
      <alignment horizontal="center"/>
    </xf>
    <xf numFmtId="0" fontId="3" fillId="0" borderId="43" xfId="0" applyFont="1" applyFill="1" applyBorder="1" applyAlignment="1">
      <alignment horizontal="center"/>
    </xf>
    <xf numFmtId="0" fontId="3" fillId="0" borderId="40" xfId="0" applyFont="1" applyFill="1" applyBorder="1" applyAlignment="1">
      <alignment horizontal="center"/>
    </xf>
    <xf numFmtId="0" fontId="12" fillId="0" borderId="6" xfId="0" applyFont="1" applyFill="1" applyBorder="1" applyAlignment="1">
      <alignment horizontal="center"/>
    </xf>
    <xf numFmtId="0" fontId="12" fillId="0" borderId="7" xfId="0" applyFont="1" applyFill="1" applyBorder="1" applyAlignment="1">
      <alignment horizontal="center"/>
    </xf>
    <xf numFmtId="0" fontId="12" fillId="0" borderId="8" xfId="0" applyFont="1" applyFill="1" applyBorder="1" applyAlignment="1">
      <alignment horizontal="center"/>
    </xf>
    <xf numFmtId="0" fontId="3" fillId="0" borderId="30" xfId="0" applyFont="1" applyBorder="1" applyAlignment="1">
      <alignment horizontal="center" vertical="center"/>
    </xf>
    <xf numFmtId="0" fontId="0" fillId="4" borderId="3" xfId="0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0" fontId="3" fillId="0" borderId="30" xfId="0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/>
    </xf>
    <xf numFmtId="0" fontId="3" fillId="0" borderId="22" xfId="0" applyFont="1" applyFill="1" applyBorder="1" applyAlignment="1">
      <alignment horizontal="center" vertical="center"/>
    </xf>
    <xf numFmtId="0" fontId="3" fillId="0" borderId="27" xfId="0" applyFont="1" applyFill="1" applyBorder="1" applyAlignment="1">
      <alignment horizontal="center"/>
    </xf>
    <xf numFmtId="0" fontId="0" fillId="0" borderId="5" xfId="0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9" xfId="0" applyFont="1" applyFill="1" applyBorder="1" applyAlignment="1">
      <alignment horizontal="center"/>
    </xf>
    <xf numFmtId="0" fontId="3" fillId="0" borderId="11" xfId="0" applyFont="1" applyFill="1" applyBorder="1" applyAlignment="1">
      <alignment horizontal="center"/>
    </xf>
    <xf numFmtId="0" fontId="3" fillId="0" borderId="12" xfId="0" applyFont="1" applyFill="1" applyBorder="1" applyAlignment="1">
      <alignment horizontal="center"/>
    </xf>
    <xf numFmtId="0" fontId="3" fillId="0" borderId="44" xfId="0" applyFont="1" applyBorder="1" applyAlignment="1">
      <alignment horizontal="center"/>
    </xf>
    <xf numFmtId="0" fontId="3" fillId="0" borderId="45" xfId="0" applyFont="1" applyBorder="1" applyAlignment="1">
      <alignment horizontal="center"/>
    </xf>
    <xf numFmtId="0" fontId="3" fillId="0" borderId="46" xfId="0" applyFont="1" applyBorder="1" applyAlignment="1">
      <alignment horizontal="center"/>
    </xf>
    <xf numFmtId="0" fontId="3" fillId="0" borderId="16" xfId="0" applyFont="1" applyFill="1" applyBorder="1" applyAlignment="1">
      <alignment horizontal="center"/>
    </xf>
    <xf numFmtId="0" fontId="3" fillId="0" borderId="13" xfId="0" applyFont="1" applyFill="1" applyBorder="1" applyAlignment="1">
      <alignment horizontal="center"/>
    </xf>
    <xf numFmtId="0" fontId="3" fillId="0" borderId="17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19" fillId="0" borderId="16" xfId="0" applyFont="1" applyBorder="1" applyAlignment="1">
      <alignment horizontal="center" wrapText="1"/>
    </xf>
    <xf numFmtId="0" fontId="19" fillId="0" borderId="13" xfId="0" applyFont="1" applyBorder="1" applyAlignment="1">
      <alignment horizontal="center"/>
    </xf>
    <xf numFmtId="0" fontId="19" fillId="0" borderId="17" xfId="0" applyFont="1" applyBorder="1" applyAlignment="1">
      <alignment horizontal="center"/>
    </xf>
    <xf numFmtId="0" fontId="19" fillId="0" borderId="25" xfId="0" applyFont="1" applyBorder="1" applyAlignment="1">
      <alignment horizontal="center"/>
    </xf>
    <xf numFmtId="0" fontId="19" fillId="0" borderId="5" xfId="0" applyFont="1" applyBorder="1" applyAlignment="1">
      <alignment horizontal="center"/>
    </xf>
    <xf numFmtId="0" fontId="19" fillId="0" borderId="26" xfId="0" applyFont="1" applyBorder="1" applyAlignment="1">
      <alignment horizontal="center"/>
    </xf>
    <xf numFmtId="0" fontId="17" fillId="0" borderId="9" xfId="0" applyFont="1" applyBorder="1" applyAlignment="1">
      <alignment horizontal="center" vertical="center"/>
    </xf>
    <xf numFmtId="0" fontId="17" fillId="0" borderId="12" xfId="0" applyFont="1" applyBorder="1" applyAlignment="1">
      <alignment horizontal="center" vertical="center"/>
    </xf>
    <xf numFmtId="0" fontId="18" fillId="0" borderId="30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18" fillId="0" borderId="32" xfId="0" applyFont="1" applyBorder="1" applyAlignment="1">
      <alignment horizontal="center" vertical="center"/>
    </xf>
    <xf numFmtId="0" fontId="18" fillId="0" borderId="20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</cellXfs>
  <cellStyles count="3">
    <cellStyle name="Bad" xfId="1" builtinId="27"/>
    <cellStyle name="Normal" xfId="0" builtinId="0"/>
    <cellStyle name="Normal 2" xfId="2" xr:uid="{00000000-0005-0000-0000-000002000000}"/>
  </cellStyles>
  <dxfs count="0"/>
  <tableStyles count="0" defaultTableStyle="TableStyleMedium2" defaultPivotStyle="PivotStyleLight16"/>
  <colors>
    <mruColors>
      <color rgb="FFFFC7C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FBFC65-2B00-4B15-88C0-F378C1A2D06E}">
  <dimension ref="C2:K14"/>
  <sheetViews>
    <sheetView tabSelected="1" workbookViewId="0">
      <selection activeCell="K10" sqref="K10"/>
    </sheetView>
  </sheetViews>
  <sheetFormatPr defaultRowHeight="15" x14ac:dyDescent="0.25"/>
  <sheetData>
    <row r="2" spans="3:11" ht="15.75" thickBot="1" x14ac:dyDescent="0.3"/>
    <row r="3" spans="3:11" x14ac:dyDescent="0.25">
      <c r="C3" s="326" t="s">
        <v>82</v>
      </c>
      <c r="D3" s="327"/>
      <c r="E3" s="327"/>
      <c r="F3" s="327"/>
      <c r="G3" s="327"/>
      <c r="H3" s="327"/>
      <c r="I3" s="327"/>
      <c r="J3" s="327"/>
      <c r="K3" s="328"/>
    </row>
    <row r="4" spans="3:11" ht="22.5" customHeight="1" thickBot="1" x14ac:dyDescent="0.3">
      <c r="C4" s="329"/>
      <c r="D4" s="330"/>
      <c r="E4" s="330"/>
      <c r="F4" s="330"/>
      <c r="G4" s="330"/>
      <c r="H4" s="330"/>
      <c r="I4" s="330"/>
      <c r="J4" s="330"/>
      <c r="K4" s="331"/>
    </row>
    <row r="6" spans="3:11" ht="15.75" thickBot="1" x14ac:dyDescent="0.3"/>
    <row r="7" spans="3:11" ht="20.100000000000001" customHeight="1" thickBot="1" x14ac:dyDescent="0.3">
      <c r="C7" s="332" t="s">
        <v>81</v>
      </c>
      <c r="D7" s="333"/>
      <c r="E7" s="334" t="s">
        <v>73</v>
      </c>
      <c r="F7" s="335"/>
      <c r="G7" s="336"/>
    </row>
    <row r="8" spans="3:11" ht="20.100000000000001" customHeight="1" x14ac:dyDescent="0.25">
      <c r="E8" s="337" t="s">
        <v>74</v>
      </c>
      <c r="F8" s="338"/>
      <c r="G8" s="339"/>
    </row>
    <row r="9" spans="3:11" ht="20.100000000000001" customHeight="1" x14ac:dyDescent="0.25">
      <c r="E9" s="337" t="s">
        <v>75</v>
      </c>
      <c r="F9" s="338"/>
      <c r="G9" s="339"/>
    </row>
    <row r="10" spans="3:11" ht="20.100000000000001" customHeight="1" x14ac:dyDescent="0.25">
      <c r="E10" s="337" t="s">
        <v>76</v>
      </c>
      <c r="F10" s="338"/>
      <c r="G10" s="339"/>
    </row>
    <row r="11" spans="3:11" ht="20.100000000000001" customHeight="1" x14ac:dyDescent="0.25">
      <c r="E11" s="337" t="s">
        <v>77</v>
      </c>
      <c r="F11" s="338"/>
      <c r="G11" s="339"/>
    </row>
    <row r="12" spans="3:11" ht="20.100000000000001" customHeight="1" x14ac:dyDescent="0.25">
      <c r="E12" s="337" t="s">
        <v>78</v>
      </c>
      <c r="F12" s="338"/>
      <c r="G12" s="339"/>
    </row>
    <row r="13" spans="3:11" ht="20.100000000000001" customHeight="1" x14ac:dyDescent="0.25">
      <c r="E13" s="337" t="s">
        <v>79</v>
      </c>
      <c r="F13" s="338"/>
      <c r="G13" s="339"/>
    </row>
    <row r="14" spans="3:11" ht="20.100000000000001" customHeight="1" thickBot="1" x14ac:dyDescent="0.3">
      <c r="E14" s="340" t="s">
        <v>80</v>
      </c>
      <c r="F14" s="341"/>
      <c r="G14" s="342"/>
    </row>
  </sheetData>
  <mergeCells count="10">
    <mergeCell ref="E10:G10"/>
    <mergeCell ref="E11:G11"/>
    <mergeCell ref="E12:G12"/>
    <mergeCell ref="E13:G13"/>
    <mergeCell ref="E14:G14"/>
    <mergeCell ref="C3:K4"/>
    <mergeCell ref="C7:D7"/>
    <mergeCell ref="E7:G7"/>
    <mergeCell ref="E8:G8"/>
    <mergeCell ref="E9:G9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R74"/>
  <sheetViews>
    <sheetView workbookViewId="0">
      <selection activeCell="L1" sqref="L1"/>
    </sheetView>
  </sheetViews>
  <sheetFormatPr defaultColWidth="11.42578125" defaultRowHeight="15" x14ac:dyDescent="0.25"/>
  <cols>
    <col min="1" max="1" width="13.5703125" customWidth="1"/>
    <col min="6" max="6" width="17.7109375" customWidth="1"/>
    <col min="7" max="7" width="19.85546875" customWidth="1"/>
    <col min="8" max="8" width="14.28515625" customWidth="1"/>
    <col min="11" max="11" width="15" customWidth="1"/>
    <col min="12" max="12" width="14.140625" customWidth="1"/>
    <col min="14" max="14" width="23.5703125" customWidth="1"/>
    <col min="15" max="15" width="17.42578125" customWidth="1"/>
    <col min="16" max="16" width="19.85546875" customWidth="1"/>
    <col min="17" max="17" width="13.42578125" customWidth="1"/>
    <col min="21" max="21" width="13.140625" customWidth="1"/>
    <col min="23" max="23" width="14.5703125" customWidth="1"/>
    <col min="24" max="24" width="14.42578125" customWidth="1"/>
    <col min="25" max="25" width="15.28515625" customWidth="1"/>
    <col min="28" max="28" width="13.5703125" customWidth="1"/>
  </cols>
  <sheetData>
    <row r="1" spans="1:44" x14ac:dyDescent="0.25">
      <c r="A1" s="7" t="s">
        <v>70</v>
      </c>
    </row>
    <row r="2" spans="1:44" x14ac:dyDescent="0.25">
      <c r="F2" s="302" t="s">
        <v>21</v>
      </c>
      <c r="G2" s="303"/>
      <c r="H2" s="303"/>
      <c r="I2" s="304"/>
      <c r="N2" s="293" t="s">
        <v>44</v>
      </c>
      <c r="O2" s="293"/>
      <c r="P2" s="293"/>
      <c r="Q2" s="293"/>
      <c r="R2" s="293" t="s">
        <v>22</v>
      </c>
      <c r="S2" s="293"/>
      <c r="T2" s="293"/>
      <c r="U2" s="293"/>
      <c r="V2" s="293"/>
      <c r="W2" s="293"/>
      <c r="X2" s="293"/>
      <c r="Y2" s="293"/>
      <c r="Z2" s="293"/>
      <c r="AA2" s="293"/>
      <c r="AB2" s="293"/>
      <c r="AC2" s="293"/>
    </row>
    <row r="3" spans="1:44" ht="36" customHeight="1" thickBot="1" x14ac:dyDescent="0.3">
      <c r="A3" s="12"/>
      <c r="B3" s="22" t="s">
        <v>51</v>
      </c>
      <c r="C3" s="22" t="s">
        <v>42</v>
      </c>
      <c r="D3" s="22" t="s">
        <v>58</v>
      </c>
      <c r="E3" s="22" t="s">
        <v>32</v>
      </c>
      <c r="F3" s="22" t="s">
        <v>43</v>
      </c>
      <c r="G3" s="22" t="s">
        <v>23</v>
      </c>
      <c r="H3" s="22" t="s">
        <v>24</v>
      </c>
      <c r="I3" s="22" t="s">
        <v>25</v>
      </c>
      <c r="J3" s="22" t="s">
        <v>41</v>
      </c>
      <c r="K3" s="22" t="s">
        <v>33</v>
      </c>
      <c r="L3" s="22" t="s">
        <v>34</v>
      </c>
      <c r="M3" s="22" t="s">
        <v>35</v>
      </c>
      <c r="N3" s="23" t="s">
        <v>52</v>
      </c>
      <c r="O3" s="24" t="s">
        <v>16</v>
      </c>
      <c r="P3" s="24" t="s">
        <v>17</v>
      </c>
      <c r="Q3" s="24" t="s">
        <v>18</v>
      </c>
      <c r="R3" s="25" t="s">
        <v>19</v>
      </c>
      <c r="S3" s="25" t="s">
        <v>36</v>
      </c>
      <c r="T3" s="26" t="s">
        <v>37</v>
      </c>
      <c r="U3" s="25" t="s">
        <v>45</v>
      </c>
      <c r="V3" s="25" t="s">
        <v>38</v>
      </c>
      <c r="W3" s="25" t="s">
        <v>39</v>
      </c>
      <c r="X3" s="25" t="s">
        <v>40</v>
      </c>
      <c r="Y3" s="25" t="s">
        <v>46</v>
      </c>
      <c r="Z3" s="25" t="s">
        <v>47</v>
      </c>
      <c r="AA3" s="25" t="s">
        <v>48</v>
      </c>
      <c r="AB3" s="25" t="s">
        <v>49</v>
      </c>
      <c r="AC3" s="25" t="s">
        <v>50</v>
      </c>
      <c r="AI3" s="8"/>
      <c r="AP3" s="8"/>
      <c r="AQ3" s="8"/>
      <c r="AR3" s="9"/>
    </row>
    <row r="4" spans="1:44" ht="15.75" thickBot="1" x14ac:dyDescent="0.3">
      <c r="A4" s="27" t="s">
        <v>29</v>
      </c>
      <c r="B4" s="17">
        <v>34</v>
      </c>
      <c r="C4" s="306" t="s">
        <v>20</v>
      </c>
      <c r="D4" s="306"/>
      <c r="E4" s="306"/>
      <c r="F4" s="306"/>
      <c r="G4" s="306"/>
      <c r="H4" s="306"/>
      <c r="I4" s="306"/>
      <c r="J4" s="306"/>
      <c r="K4" s="306"/>
      <c r="L4" s="306"/>
      <c r="M4" s="306"/>
      <c r="N4" s="306"/>
      <c r="O4" s="306"/>
      <c r="P4" s="306"/>
      <c r="Q4" s="306"/>
      <c r="R4" s="306"/>
      <c r="S4" s="306"/>
      <c r="T4" s="306"/>
      <c r="U4" s="306"/>
      <c r="V4" s="306"/>
      <c r="W4" s="306"/>
      <c r="X4" s="306"/>
      <c r="Y4" s="306"/>
      <c r="Z4" s="306"/>
      <c r="AA4" s="306"/>
      <c r="AB4" s="306"/>
      <c r="AC4" s="307"/>
    </row>
    <row r="5" spans="1:44" ht="15.75" thickBot="1" x14ac:dyDescent="0.3"/>
    <row r="6" spans="1:44" x14ac:dyDescent="0.25">
      <c r="A6" s="305" t="s">
        <v>4</v>
      </c>
      <c r="B6" s="28">
        <v>1</v>
      </c>
      <c r="C6" s="28">
        <v>65</v>
      </c>
      <c r="D6" s="28" t="s">
        <v>53</v>
      </c>
      <c r="E6" s="45" t="s">
        <v>28</v>
      </c>
      <c r="F6" s="45" t="s">
        <v>28</v>
      </c>
      <c r="G6" s="45" t="s">
        <v>28</v>
      </c>
      <c r="H6" s="45" t="s">
        <v>28</v>
      </c>
      <c r="I6" s="45" t="s">
        <v>28</v>
      </c>
      <c r="J6" s="45" t="s">
        <v>28</v>
      </c>
      <c r="K6" s="28" t="s">
        <v>53</v>
      </c>
      <c r="L6" s="28" t="s">
        <v>53</v>
      </c>
      <c r="M6" s="51" t="s">
        <v>55</v>
      </c>
      <c r="N6" s="28">
        <v>79</v>
      </c>
      <c r="O6" s="28">
        <v>7.3</v>
      </c>
      <c r="P6" s="28">
        <v>0.79</v>
      </c>
      <c r="Q6" s="28">
        <v>1.58</v>
      </c>
      <c r="R6" s="28" t="s">
        <v>55</v>
      </c>
      <c r="S6" s="28" t="s">
        <v>53</v>
      </c>
      <c r="T6" s="28" t="s">
        <v>55</v>
      </c>
      <c r="U6" s="28" t="s">
        <v>55</v>
      </c>
      <c r="V6" s="28" t="s">
        <v>53</v>
      </c>
      <c r="W6" s="28" t="s">
        <v>55</v>
      </c>
      <c r="X6" s="28" t="s">
        <v>55</v>
      </c>
      <c r="Y6" s="28" t="s">
        <v>55</v>
      </c>
      <c r="Z6" s="28" t="s">
        <v>55</v>
      </c>
      <c r="AA6" s="28" t="s">
        <v>55</v>
      </c>
      <c r="AB6" s="28" t="s">
        <v>53</v>
      </c>
      <c r="AC6" s="29" t="s">
        <v>55</v>
      </c>
    </row>
    <row r="7" spans="1:44" x14ac:dyDescent="0.25">
      <c r="A7" s="296"/>
      <c r="B7" s="30">
        <v>2</v>
      </c>
      <c r="C7" s="30">
        <v>65</v>
      </c>
      <c r="D7" s="30" t="s">
        <v>55</v>
      </c>
      <c r="E7" s="43" t="s">
        <v>28</v>
      </c>
      <c r="F7" s="43" t="s">
        <v>28</v>
      </c>
      <c r="G7" s="43" t="s">
        <v>28</v>
      </c>
      <c r="H7" s="43" t="s">
        <v>28</v>
      </c>
      <c r="I7" s="43" t="s">
        <v>28</v>
      </c>
      <c r="J7" s="43" t="s">
        <v>28</v>
      </c>
      <c r="K7" s="30" t="s">
        <v>53</v>
      </c>
      <c r="L7" s="30" t="s">
        <v>53</v>
      </c>
      <c r="M7" s="40" t="s">
        <v>55</v>
      </c>
      <c r="N7" s="30">
        <v>66</v>
      </c>
      <c r="O7" s="30">
        <v>12.6</v>
      </c>
      <c r="P7" s="30">
        <v>2.12</v>
      </c>
      <c r="Q7" s="30">
        <v>2.02</v>
      </c>
      <c r="R7" s="30" t="s">
        <v>55</v>
      </c>
      <c r="S7" s="30" t="s">
        <v>53</v>
      </c>
      <c r="T7" s="30" t="s">
        <v>53</v>
      </c>
      <c r="U7" s="30" t="s">
        <v>55</v>
      </c>
      <c r="V7" s="30" t="s">
        <v>53</v>
      </c>
      <c r="W7" s="30" t="s">
        <v>55</v>
      </c>
      <c r="X7" s="30" t="s">
        <v>53</v>
      </c>
      <c r="Y7" s="30" t="s">
        <v>53</v>
      </c>
      <c r="Z7" s="30" t="s">
        <v>53</v>
      </c>
      <c r="AA7" s="30" t="s">
        <v>55</v>
      </c>
      <c r="AB7" s="30" t="s">
        <v>53</v>
      </c>
      <c r="AC7" s="31" t="s">
        <v>53</v>
      </c>
    </row>
    <row r="8" spans="1:44" x14ac:dyDescent="0.25">
      <c r="A8" s="296"/>
      <c r="B8" s="30">
        <v>3</v>
      </c>
      <c r="C8" s="30">
        <v>61</v>
      </c>
      <c r="D8" s="30" t="s">
        <v>53</v>
      </c>
      <c r="E8" s="43" t="s">
        <v>28</v>
      </c>
      <c r="F8" s="43" t="s">
        <v>28</v>
      </c>
      <c r="G8" s="43" t="s">
        <v>28</v>
      </c>
      <c r="H8" s="43" t="s">
        <v>28</v>
      </c>
      <c r="I8" s="43" t="s">
        <v>28</v>
      </c>
      <c r="J8" s="43" t="s">
        <v>28</v>
      </c>
      <c r="K8" s="30" t="s">
        <v>53</v>
      </c>
      <c r="L8" s="30" t="s">
        <v>53</v>
      </c>
      <c r="M8" s="40" t="s">
        <v>55</v>
      </c>
      <c r="N8" s="30">
        <v>121</v>
      </c>
      <c r="O8" s="30">
        <v>10.6</v>
      </c>
      <c r="P8" s="30">
        <v>1.5</v>
      </c>
      <c r="Q8" s="30">
        <v>2.14</v>
      </c>
      <c r="R8" s="30" t="s">
        <v>55</v>
      </c>
      <c r="S8" s="30" t="s">
        <v>53</v>
      </c>
      <c r="T8" s="30" t="s">
        <v>53</v>
      </c>
      <c r="U8" s="30" t="s">
        <v>53</v>
      </c>
      <c r="V8" s="30" t="s">
        <v>53</v>
      </c>
      <c r="W8" s="30" t="s">
        <v>55</v>
      </c>
      <c r="X8" s="30" t="s">
        <v>53</v>
      </c>
      <c r="Y8" s="30" t="s">
        <v>53</v>
      </c>
      <c r="Z8" s="30" t="s">
        <v>53</v>
      </c>
      <c r="AA8" s="30" t="s">
        <v>53</v>
      </c>
      <c r="AB8" s="30" t="s">
        <v>53</v>
      </c>
      <c r="AC8" s="31" t="s">
        <v>55</v>
      </c>
    </row>
    <row r="9" spans="1:44" x14ac:dyDescent="0.25">
      <c r="A9" s="296"/>
      <c r="B9" s="30">
        <v>4</v>
      </c>
      <c r="C9" s="30">
        <v>66</v>
      </c>
      <c r="D9" s="30" t="s">
        <v>55</v>
      </c>
      <c r="E9" s="43" t="s">
        <v>28</v>
      </c>
      <c r="F9" s="43" t="s">
        <v>28</v>
      </c>
      <c r="G9" s="43" t="s">
        <v>28</v>
      </c>
      <c r="H9" s="43" t="s">
        <v>28</v>
      </c>
      <c r="I9" s="43" t="s">
        <v>28</v>
      </c>
      <c r="J9" s="43" t="s">
        <v>28</v>
      </c>
      <c r="K9" s="30" t="s">
        <v>53</v>
      </c>
      <c r="L9" s="30" t="s">
        <v>55</v>
      </c>
      <c r="M9" s="40" t="s">
        <v>55</v>
      </c>
      <c r="N9" s="30">
        <v>62</v>
      </c>
      <c r="O9" s="30">
        <v>8.1999999999999993</v>
      </c>
      <c r="P9" s="30">
        <v>1.87</v>
      </c>
      <c r="Q9" s="30">
        <v>1.79</v>
      </c>
      <c r="R9" s="30" t="s">
        <v>55</v>
      </c>
      <c r="S9" s="30" t="s">
        <v>53</v>
      </c>
      <c r="T9" s="30" t="s">
        <v>55</v>
      </c>
      <c r="U9" s="30" t="s">
        <v>55</v>
      </c>
      <c r="V9" s="30" t="s">
        <v>53</v>
      </c>
      <c r="W9" s="30" t="s">
        <v>55</v>
      </c>
      <c r="X9" s="30" t="s">
        <v>53</v>
      </c>
      <c r="Y9" s="30" t="s">
        <v>53</v>
      </c>
      <c r="Z9" s="30" t="s">
        <v>55</v>
      </c>
      <c r="AA9" s="30" t="s">
        <v>53</v>
      </c>
      <c r="AB9" s="30" t="s">
        <v>55</v>
      </c>
      <c r="AC9" s="31" t="s">
        <v>55</v>
      </c>
    </row>
    <row r="10" spans="1:44" x14ac:dyDescent="0.25">
      <c r="A10" s="296"/>
      <c r="B10" s="30">
        <v>5</v>
      </c>
      <c r="C10" s="30">
        <v>70</v>
      </c>
      <c r="D10" s="30" t="s">
        <v>53</v>
      </c>
      <c r="E10" s="43" t="s">
        <v>28</v>
      </c>
      <c r="F10" s="43" t="s">
        <v>28</v>
      </c>
      <c r="G10" s="43" t="s">
        <v>28</v>
      </c>
      <c r="H10" s="43" t="s">
        <v>28</v>
      </c>
      <c r="I10" s="43" t="s">
        <v>28</v>
      </c>
      <c r="J10" s="43" t="s">
        <v>28</v>
      </c>
      <c r="K10" s="30" t="s">
        <v>55</v>
      </c>
      <c r="L10" s="30" t="s">
        <v>53</v>
      </c>
      <c r="M10" s="40" t="s">
        <v>55</v>
      </c>
      <c r="N10" s="30">
        <v>72</v>
      </c>
      <c r="O10" s="30">
        <v>7.7</v>
      </c>
      <c r="P10" s="30">
        <v>1.19</v>
      </c>
      <c r="Q10" s="30">
        <v>1.21</v>
      </c>
      <c r="R10" s="30" t="s">
        <v>53</v>
      </c>
      <c r="S10" s="30" t="s">
        <v>55</v>
      </c>
      <c r="T10" s="30" t="s">
        <v>55</v>
      </c>
      <c r="U10" s="30" t="s">
        <v>55</v>
      </c>
      <c r="V10" s="30" t="s">
        <v>53</v>
      </c>
      <c r="W10" s="30" t="s">
        <v>55</v>
      </c>
      <c r="X10" s="30" t="s">
        <v>55</v>
      </c>
      <c r="Y10" s="30" t="s">
        <v>53</v>
      </c>
      <c r="Z10" s="30" t="s">
        <v>55</v>
      </c>
      <c r="AA10" s="30" t="s">
        <v>55</v>
      </c>
      <c r="AB10" s="30" t="s">
        <v>53</v>
      </c>
      <c r="AC10" s="31" t="s">
        <v>55</v>
      </c>
    </row>
    <row r="11" spans="1:44" x14ac:dyDescent="0.25">
      <c r="A11" s="296"/>
      <c r="B11" s="30">
        <v>6</v>
      </c>
      <c r="C11" s="30">
        <v>67</v>
      </c>
      <c r="D11" s="30" t="s">
        <v>53</v>
      </c>
      <c r="E11" s="43" t="s">
        <v>28</v>
      </c>
      <c r="F11" s="43" t="s">
        <v>28</v>
      </c>
      <c r="G11" s="43" t="s">
        <v>28</v>
      </c>
      <c r="H11" s="43" t="s">
        <v>28</v>
      </c>
      <c r="I11" s="43" t="s">
        <v>28</v>
      </c>
      <c r="J11" s="43" t="s">
        <v>28</v>
      </c>
      <c r="K11" s="30" t="s">
        <v>53</v>
      </c>
      <c r="L11" s="30" t="s">
        <v>53</v>
      </c>
      <c r="M11" s="40" t="s">
        <v>55</v>
      </c>
      <c r="N11" s="30">
        <v>97</v>
      </c>
      <c r="O11" s="30">
        <v>7.4</v>
      </c>
      <c r="P11" s="30">
        <v>0.8</v>
      </c>
      <c r="Q11" s="30">
        <v>1.92</v>
      </c>
      <c r="R11" s="30" t="s">
        <v>53</v>
      </c>
      <c r="S11" s="30" t="s">
        <v>55</v>
      </c>
      <c r="T11" s="30" t="s">
        <v>55</v>
      </c>
      <c r="U11" s="30" t="s">
        <v>55</v>
      </c>
      <c r="V11" s="30" t="s">
        <v>53</v>
      </c>
      <c r="W11" s="30" t="s">
        <v>55</v>
      </c>
      <c r="X11" s="30" t="s">
        <v>55</v>
      </c>
      <c r="Y11" s="30" t="s">
        <v>55</v>
      </c>
      <c r="Z11" s="30" t="s">
        <v>55</v>
      </c>
      <c r="AA11" s="30" t="s">
        <v>55</v>
      </c>
      <c r="AB11" s="30" t="s">
        <v>53</v>
      </c>
      <c r="AC11" s="31" t="s">
        <v>55</v>
      </c>
    </row>
    <row r="12" spans="1:44" x14ac:dyDescent="0.25">
      <c r="A12" s="296"/>
      <c r="B12" s="30">
        <v>7</v>
      </c>
      <c r="C12" s="30">
        <v>72</v>
      </c>
      <c r="D12" s="30" t="s">
        <v>53</v>
      </c>
      <c r="E12" s="43" t="s">
        <v>28</v>
      </c>
      <c r="F12" s="43" t="s">
        <v>28</v>
      </c>
      <c r="G12" s="43" t="s">
        <v>28</v>
      </c>
      <c r="H12" s="43" t="s">
        <v>28</v>
      </c>
      <c r="I12" s="43" t="s">
        <v>28</v>
      </c>
      <c r="J12" s="43" t="s">
        <v>28</v>
      </c>
      <c r="K12" s="30" t="s">
        <v>55</v>
      </c>
      <c r="L12" s="30" t="s">
        <v>53</v>
      </c>
      <c r="M12" s="40" t="s">
        <v>55</v>
      </c>
      <c r="N12" s="30">
        <v>110</v>
      </c>
      <c r="O12" s="30">
        <v>9.4</v>
      </c>
      <c r="P12" s="30">
        <v>1.2</v>
      </c>
      <c r="Q12" s="30">
        <v>1.55</v>
      </c>
      <c r="R12" s="30" t="s">
        <v>55</v>
      </c>
      <c r="S12" s="30" t="s">
        <v>53</v>
      </c>
      <c r="T12" s="30" t="s">
        <v>55</v>
      </c>
      <c r="U12" s="30" t="s">
        <v>55</v>
      </c>
      <c r="V12" s="30" t="s">
        <v>53</v>
      </c>
      <c r="W12" s="30" t="s">
        <v>55</v>
      </c>
      <c r="X12" s="30" t="s">
        <v>55</v>
      </c>
      <c r="Y12" s="30" t="s">
        <v>55</v>
      </c>
      <c r="Z12" s="30" t="s">
        <v>55</v>
      </c>
      <c r="AA12" s="30" t="s">
        <v>55</v>
      </c>
      <c r="AB12" s="30" t="s">
        <v>53</v>
      </c>
      <c r="AC12" s="31" t="s">
        <v>55</v>
      </c>
    </row>
    <row r="13" spans="1:44" ht="15.75" thickBot="1" x14ac:dyDescent="0.3">
      <c r="A13" s="297"/>
      <c r="B13" s="32">
        <v>8</v>
      </c>
      <c r="C13" s="32">
        <v>76</v>
      </c>
      <c r="D13" s="32" t="s">
        <v>53</v>
      </c>
      <c r="E13" s="46" t="s">
        <v>28</v>
      </c>
      <c r="F13" s="46" t="s">
        <v>28</v>
      </c>
      <c r="G13" s="46" t="s">
        <v>28</v>
      </c>
      <c r="H13" s="46" t="s">
        <v>28</v>
      </c>
      <c r="I13" s="46" t="s">
        <v>28</v>
      </c>
      <c r="J13" s="46" t="s">
        <v>28</v>
      </c>
      <c r="K13" s="32" t="s">
        <v>53</v>
      </c>
      <c r="L13" s="32" t="s">
        <v>53</v>
      </c>
      <c r="M13" s="42" t="s">
        <v>55</v>
      </c>
      <c r="N13" s="34" t="s">
        <v>28</v>
      </c>
      <c r="O13" s="34" t="s">
        <v>28</v>
      </c>
      <c r="P13" s="34" t="s">
        <v>28</v>
      </c>
      <c r="Q13" s="32">
        <v>2.2000000000000002</v>
      </c>
      <c r="R13" s="32" t="s">
        <v>53</v>
      </c>
      <c r="S13" s="32" t="s">
        <v>55</v>
      </c>
      <c r="T13" s="32" t="s">
        <v>53</v>
      </c>
      <c r="U13" s="32" t="s">
        <v>53</v>
      </c>
      <c r="V13" s="32" t="s">
        <v>53</v>
      </c>
      <c r="W13" s="32" t="s">
        <v>55</v>
      </c>
      <c r="X13" s="32" t="s">
        <v>55</v>
      </c>
      <c r="Y13" s="32" t="s">
        <v>53</v>
      </c>
      <c r="Z13" s="32" t="s">
        <v>55</v>
      </c>
      <c r="AA13" s="32" t="s">
        <v>55</v>
      </c>
      <c r="AB13" s="32" t="s">
        <v>53</v>
      </c>
      <c r="AC13" s="33" t="s">
        <v>55</v>
      </c>
    </row>
    <row r="14" spans="1:44" x14ac:dyDescent="0.25">
      <c r="A14" s="291" t="s">
        <v>57</v>
      </c>
      <c r="B14" s="294"/>
      <c r="C14" s="35">
        <f>AVERAGE(C6:C13)</f>
        <v>67.75</v>
      </c>
      <c r="D14" s="36">
        <v>6</v>
      </c>
      <c r="E14" s="43" t="s">
        <v>28</v>
      </c>
      <c r="F14" s="43" t="s">
        <v>28</v>
      </c>
      <c r="G14" s="43" t="s">
        <v>28</v>
      </c>
      <c r="H14" s="43" t="s">
        <v>28</v>
      </c>
      <c r="I14" s="43" t="s">
        <v>28</v>
      </c>
      <c r="J14" s="43" t="s">
        <v>28</v>
      </c>
      <c r="K14" s="36">
        <v>6</v>
      </c>
      <c r="L14" s="36">
        <v>7</v>
      </c>
      <c r="M14" s="36">
        <v>0</v>
      </c>
      <c r="N14" s="37">
        <f>AVERAGE(N6:N13)</f>
        <v>86.714285714285708</v>
      </c>
      <c r="O14" s="37">
        <f>AVERAGE(O6:O13)</f>
        <v>9.0285714285714285</v>
      </c>
      <c r="P14" s="38">
        <f>AVERAGE(P6:P13)</f>
        <v>1.352857142857143</v>
      </c>
      <c r="Q14" s="38">
        <f>AVERAGE(Q6:Q13)</f>
        <v>1.80125</v>
      </c>
      <c r="R14" s="36">
        <v>3</v>
      </c>
      <c r="S14" s="36">
        <v>5</v>
      </c>
      <c r="T14" s="36">
        <v>3</v>
      </c>
      <c r="U14" s="36">
        <v>2</v>
      </c>
      <c r="V14" s="36">
        <v>8</v>
      </c>
      <c r="W14" s="36">
        <v>0</v>
      </c>
      <c r="X14" s="36">
        <v>3</v>
      </c>
      <c r="Y14" s="36">
        <v>5</v>
      </c>
      <c r="Z14" s="36">
        <v>2</v>
      </c>
      <c r="AA14" s="36">
        <v>2</v>
      </c>
      <c r="AB14" s="36">
        <v>7</v>
      </c>
      <c r="AC14" s="39">
        <v>1</v>
      </c>
    </row>
    <row r="15" spans="1:44" x14ac:dyDescent="0.25">
      <c r="A15" s="285" t="s">
        <v>56</v>
      </c>
      <c r="B15" s="286"/>
      <c r="C15" s="44"/>
      <c r="D15" s="36">
        <f>D14/8*100</f>
        <v>75</v>
      </c>
      <c r="E15" s="43" t="s">
        <v>28</v>
      </c>
      <c r="F15" s="43" t="s">
        <v>28</v>
      </c>
      <c r="G15" s="43" t="s">
        <v>28</v>
      </c>
      <c r="H15" s="43" t="s">
        <v>28</v>
      </c>
      <c r="I15" s="43" t="s">
        <v>28</v>
      </c>
      <c r="J15" s="43" t="s">
        <v>28</v>
      </c>
      <c r="K15" s="36">
        <f>K14/8*100</f>
        <v>75</v>
      </c>
      <c r="L15" s="36">
        <f>L14/8*100</f>
        <v>87.5</v>
      </c>
      <c r="M15" s="36">
        <v>0</v>
      </c>
      <c r="N15" s="44"/>
      <c r="O15" s="44"/>
      <c r="P15" s="43"/>
      <c r="Q15" s="43"/>
      <c r="R15" s="36">
        <f t="shared" ref="R15:U15" si="0">R14/8*100</f>
        <v>37.5</v>
      </c>
      <c r="S15" s="36">
        <f t="shared" si="0"/>
        <v>62.5</v>
      </c>
      <c r="T15" s="36">
        <f t="shared" si="0"/>
        <v>37.5</v>
      </c>
      <c r="U15" s="36">
        <f t="shared" si="0"/>
        <v>25</v>
      </c>
      <c r="V15" s="36">
        <f t="shared" ref="V15:W15" si="1">V14/8*100</f>
        <v>100</v>
      </c>
      <c r="W15" s="36">
        <f t="shared" si="1"/>
        <v>0</v>
      </c>
      <c r="X15" s="36">
        <f t="shared" ref="X15:Y15" si="2">X14/8*100</f>
        <v>37.5</v>
      </c>
      <c r="Y15" s="36">
        <f t="shared" si="2"/>
        <v>62.5</v>
      </c>
      <c r="Z15" s="36">
        <f t="shared" ref="Z15" si="3">Z14/8*100</f>
        <v>25</v>
      </c>
      <c r="AA15" s="36">
        <f t="shared" ref="AA15:AB15" si="4">AA14/8*100</f>
        <v>25</v>
      </c>
      <c r="AB15" s="36">
        <f t="shared" si="4"/>
        <v>87.5</v>
      </c>
      <c r="AC15" s="39">
        <f t="shared" ref="AC15" si="5">AC14/8*100</f>
        <v>12.5</v>
      </c>
    </row>
    <row r="16" spans="1:44" x14ac:dyDescent="0.25">
      <c r="A16" s="285" t="s">
        <v>59</v>
      </c>
      <c r="B16" s="286"/>
      <c r="C16" s="37">
        <f>STDEV(C6:C13)</f>
        <v>4.7132033389496062</v>
      </c>
      <c r="D16" s="19"/>
      <c r="E16" s="43" t="s">
        <v>28</v>
      </c>
      <c r="F16" s="43" t="s">
        <v>28</v>
      </c>
      <c r="G16" s="43" t="s">
        <v>28</v>
      </c>
      <c r="H16" s="43" t="s">
        <v>28</v>
      </c>
      <c r="I16" s="43" t="s">
        <v>28</v>
      </c>
      <c r="J16" s="43" t="s">
        <v>28</v>
      </c>
      <c r="K16" s="43"/>
      <c r="L16" s="43"/>
      <c r="M16" s="44"/>
      <c r="N16" s="37">
        <f>STDEV(N6:N13)</f>
        <v>22.874398248655535</v>
      </c>
      <c r="O16" s="37">
        <f>STDEV(O6:O13)</f>
        <v>1.9771311587873002</v>
      </c>
      <c r="P16" s="37">
        <f>STDEV(P6:P13)</f>
        <v>0.50825565370570114</v>
      </c>
      <c r="Q16" s="37">
        <f>STDEV(Q6:Q13)</f>
        <v>0.3375304219093237</v>
      </c>
      <c r="R16" s="43"/>
      <c r="S16" s="43"/>
      <c r="T16" s="43"/>
      <c r="U16" s="43"/>
      <c r="V16" s="43"/>
      <c r="W16" s="43"/>
      <c r="X16" s="43"/>
      <c r="Y16" s="43"/>
      <c r="Z16" s="43"/>
      <c r="AA16" s="43"/>
      <c r="AB16" s="43"/>
      <c r="AC16" s="47"/>
    </row>
    <row r="17" spans="1:29" ht="15.75" thickBot="1" x14ac:dyDescent="0.3">
      <c r="A17" s="287" t="s">
        <v>60</v>
      </c>
      <c r="B17" s="288"/>
      <c r="C17" s="41">
        <f>C16/SQRT(8)</f>
        <v>1.6663690210411721</v>
      </c>
      <c r="D17" s="43" t="s">
        <v>28</v>
      </c>
      <c r="E17" s="43" t="s">
        <v>28</v>
      </c>
      <c r="F17" s="43" t="s">
        <v>28</v>
      </c>
      <c r="G17" s="43" t="s">
        <v>28</v>
      </c>
      <c r="H17" s="43" t="s">
        <v>28</v>
      </c>
      <c r="I17" s="43" t="s">
        <v>28</v>
      </c>
      <c r="J17" s="43" t="s">
        <v>28</v>
      </c>
      <c r="K17" s="46"/>
      <c r="L17" s="46"/>
      <c r="M17" s="46"/>
      <c r="N17" s="41">
        <f>N16/SQRT(7)</f>
        <v>8.6457098794562786</v>
      </c>
      <c r="O17" s="41">
        <f t="shared" ref="O17" si="6">O16/SQRT(7)</f>
        <v>0.74728533650116458</v>
      </c>
      <c r="P17" s="84">
        <f>P16/SQRT(7)</f>
        <v>0.19210258030683561</v>
      </c>
      <c r="Q17" s="84">
        <f>Q16/SQRT(8)</f>
        <v>0.11933502509441959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8"/>
    </row>
    <row r="18" spans="1:29" ht="15.75" thickBot="1" x14ac:dyDescent="0.3"/>
    <row r="19" spans="1:29" x14ac:dyDescent="0.25">
      <c r="A19" s="295" t="s">
        <v>61</v>
      </c>
      <c r="B19" s="28">
        <v>1</v>
      </c>
      <c r="C19" s="28">
        <v>85</v>
      </c>
      <c r="D19" s="28" t="s">
        <v>53</v>
      </c>
      <c r="E19" s="28">
        <v>3</v>
      </c>
      <c r="F19" s="51" t="s">
        <v>55</v>
      </c>
      <c r="G19" s="51" t="s">
        <v>55</v>
      </c>
      <c r="H19" s="51" t="s">
        <v>55</v>
      </c>
      <c r="I19" s="28" t="s">
        <v>53</v>
      </c>
      <c r="J19" s="28">
        <v>50</v>
      </c>
      <c r="K19" s="28" t="s">
        <v>53</v>
      </c>
      <c r="L19" s="28" t="s">
        <v>53</v>
      </c>
      <c r="M19" s="51" t="s">
        <v>55</v>
      </c>
      <c r="N19" s="28">
        <v>314</v>
      </c>
      <c r="O19" s="28">
        <v>6.3</v>
      </c>
      <c r="P19" s="28">
        <v>0.94</v>
      </c>
      <c r="Q19" s="28">
        <v>0.7</v>
      </c>
      <c r="R19" s="28" t="s">
        <v>55</v>
      </c>
      <c r="S19" s="28" t="s">
        <v>55</v>
      </c>
      <c r="T19" s="28" t="s">
        <v>53</v>
      </c>
      <c r="U19" s="28" t="s">
        <v>53</v>
      </c>
      <c r="V19" s="28" t="s">
        <v>53</v>
      </c>
      <c r="W19" s="28" t="s">
        <v>53</v>
      </c>
      <c r="X19" s="28" t="s">
        <v>55</v>
      </c>
      <c r="Y19" s="28" t="s">
        <v>55</v>
      </c>
      <c r="Z19" s="28" t="s">
        <v>55</v>
      </c>
      <c r="AA19" s="28" t="s">
        <v>55</v>
      </c>
      <c r="AB19" s="28" t="s">
        <v>55</v>
      </c>
      <c r="AC19" s="29" t="s">
        <v>55</v>
      </c>
    </row>
    <row r="20" spans="1:29" x14ac:dyDescent="0.25">
      <c r="A20" s="296"/>
      <c r="B20" s="30">
        <v>2</v>
      </c>
      <c r="C20" s="30">
        <v>71</v>
      </c>
      <c r="D20" s="30" t="s">
        <v>55</v>
      </c>
      <c r="E20" s="30">
        <v>3</v>
      </c>
      <c r="F20" s="40" t="s">
        <v>55</v>
      </c>
      <c r="G20" s="40" t="s">
        <v>55</v>
      </c>
      <c r="H20" s="40" t="s">
        <v>55</v>
      </c>
      <c r="I20" s="30" t="s">
        <v>53</v>
      </c>
      <c r="J20" s="30">
        <v>55</v>
      </c>
      <c r="K20" s="30" t="s">
        <v>53</v>
      </c>
      <c r="L20" s="30" t="s">
        <v>55</v>
      </c>
      <c r="M20" s="40" t="s">
        <v>55</v>
      </c>
      <c r="N20" s="30">
        <v>84</v>
      </c>
      <c r="O20" s="30">
        <v>7.1</v>
      </c>
      <c r="P20" s="30">
        <v>1.35</v>
      </c>
      <c r="Q20" s="30">
        <v>3.76</v>
      </c>
      <c r="R20" s="30" t="s">
        <v>55</v>
      </c>
      <c r="S20" s="30" t="s">
        <v>55</v>
      </c>
      <c r="T20" s="30" t="s">
        <v>55</v>
      </c>
      <c r="U20" s="30" t="s">
        <v>53</v>
      </c>
      <c r="V20" s="30" t="s">
        <v>55</v>
      </c>
      <c r="W20" s="30" t="s">
        <v>53</v>
      </c>
      <c r="X20" s="30" t="s">
        <v>55</v>
      </c>
      <c r="Y20" s="30" t="s">
        <v>55</v>
      </c>
      <c r="Z20" s="30" t="s">
        <v>55</v>
      </c>
      <c r="AA20" s="30" t="s">
        <v>55</v>
      </c>
      <c r="AB20" s="30" t="s">
        <v>53</v>
      </c>
      <c r="AC20" s="31" t="s">
        <v>55</v>
      </c>
    </row>
    <row r="21" spans="1:29" x14ac:dyDescent="0.25">
      <c r="A21" s="296"/>
      <c r="B21" s="49">
        <v>3</v>
      </c>
      <c r="C21" s="30">
        <v>80</v>
      </c>
      <c r="D21" s="30" t="s">
        <v>55</v>
      </c>
      <c r="E21" s="30">
        <v>2</v>
      </c>
      <c r="F21" s="40" t="s">
        <v>55</v>
      </c>
      <c r="G21" s="40" t="s">
        <v>53</v>
      </c>
      <c r="H21" s="40" t="s">
        <v>55</v>
      </c>
      <c r="I21" s="40" t="s">
        <v>55</v>
      </c>
      <c r="J21" s="30">
        <v>48</v>
      </c>
      <c r="K21" s="30" t="s">
        <v>53</v>
      </c>
      <c r="L21" s="30" t="s">
        <v>55</v>
      </c>
      <c r="M21" s="40" t="s">
        <v>55</v>
      </c>
      <c r="N21" s="30">
        <v>152</v>
      </c>
      <c r="O21" s="30" t="s">
        <v>28</v>
      </c>
      <c r="P21" s="30">
        <v>0.81</v>
      </c>
      <c r="Q21" s="30">
        <v>0.99</v>
      </c>
      <c r="R21" s="30" t="s">
        <v>55</v>
      </c>
      <c r="S21" s="30" t="s">
        <v>55</v>
      </c>
      <c r="T21" s="30" t="s">
        <v>53</v>
      </c>
      <c r="U21" s="30" t="s">
        <v>53</v>
      </c>
      <c r="V21" s="30" t="s">
        <v>53</v>
      </c>
      <c r="W21" s="30" t="s">
        <v>53</v>
      </c>
      <c r="X21" s="30" t="s">
        <v>55</v>
      </c>
      <c r="Y21" s="30" t="s">
        <v>55</v>
      </c>
      <c r="Z21" s="30" t="s">
        <v>55</v>
      </c>
      <c r="AA21" s="30" t="s">
        <v>55</v>
      </c>
      <c r="AB21" s="30" t="s">
        <v>55</v>
      </c>
      <c r="AC21" s="31" t="s">
        <v>55</v>
      </c>
    </row>
    <row r="22" spans="1:29" x14ac:dyDescent="0.25">
      <c r="A22" s="296"/>
      <c r="B22" s="30">
        <v>4</v>
      </c>
      <c r="C22" s="30">
        <v>67</v>
      </c>
      <c r="D22" s="30" t="s">
        <v>53</v>
      </c>
      <c r="E22" s="30">
        <v>2</v>
      </c>
      <c r="F22" s="40" t="s">
        <v>55</v>
      </c>
      <c r="G22" s="40" t="s">
        <v>55</v>
      </c>
      <c r="H22" s="40" t="s">
        <v>55</v>
      </c>
      <c r="I22" s="30" t="s">
        <v>53</v>
      </c>
      <c r="J22" s="30">
        <v>60</v>
      </c>
      <c r="K22" s="30" t="s">
        <v>53</v>
      </c>
      <c r="L22" s="30" t="s">
        <v>55</v>
      </c>
      <c r="M22" s="40" t="s">
        <v>55</v>
      </c>
      <c r="N22" s="30">
        <v>97</v>
      </c>
      <c r="O22" s="30">
        <v>5.3</v>
      </c>
      <c r="P22" s="30">
        <v>0.98</v>
      </c>
      <c r="Q22" s="30">
        <v>3.47</v>
      </c>
      <c r="R22" s="30" t="s">
        <v>55</v>
      </c>
      <c r="S22" s="30" t="s">
        <v>55</v>
      </c>
      <c r="T22" s="30" t="s">
        <v>53</v>
      </c>
      <c r="U22" s="30" t="s">
        <v>53</v>
      </c>
      <c r="V22" s="30" t="s">
        <v>55</v>
      </c>
      <c r="W22" s="30" t="s">
        <v>53</v>
      </c>
      <c r="X22" s="30" t="s">
        <v>55</v>
      </c>
      <c r="Y22" s="30" t="s">
        <v>55</v>
      </c>
      <c r="Z22" s="30" t="s">
        <v>55</v>
      </c>
      <c r="AA22" s="30" t="s">
        <v>55</v>
      </c>
      <c r="AB22" s="30" t="s">
        <v>55</v>
      </c>
      <c r="AC22" s="31" t="s">
        <v>55</v>
      </c>
    </row>
    <row r="23" spans="1:29" s="12" customFormat="1" ht="15.75" thickBot="1" x14ac:dyDescent="0.3">
      <c r="A23" s="297"/>
      <c r="B23" s="32">
        <v>5</v>
      </c>
      <c r="C23" s="32">
        <v>71</v>
      </c>
      <c r="D23" s="32" t="s">
        <v>55</v>
      </c>
      <c r="E23" s="32">
        <v>2</v>
      </c>
      <c r="F23" s="42" t="s">
        <v>55</v>
      </c>
      <c r="G23" s="42" t="s">
        <v>55</v>
      </c>
      <c r="H23" s="42" t="s">
        <v>55</v>
      </c>
      <c r="I23" s="42" t="s">
        <v>53</v>
      </c>
      <c r="J23" s="32">
        <v>55</v>
      </c>
      <c r="K23" s="32" t="s">
        <v>53</v>
      </c>
      <c r="L23" s="32" t="s">
        <v>55</v>
      </c>
      <c r="M23" s="42" t="s">
        <v>55</v>
      </c>
      <c r="N23" s="32">
        <v>89</v>
      </c>
      <c r="O23" s="32">
        <v>4.2</v>
      </c>
      <c r="P23" s="34" t="s">
        <v>28</v>
      </c>
      <c r="Q23" s="34" t="s">
        <v>28</v>
      </c>
      <c r="R23" s="32" t="s">
        <v>55</v>
      </c>
      <c r="S23" s="32" t="s">
        <v>55</v>
      </c>
      <c r="T23" s="32" t="s">
        <v>55</v>
      </c>
      <c r="U23" s="32" t="s">
        <v>53</v>
      </c>
      <c r="V23" s="32" t="s">
        <v>55</v>
      </c>
      <c r="W23" s="32" t="s">
        <v>53</v>
      </c>
      <c r="X23" s="32" t="s">
        <v>55</v>
      </c>
      <c r="Y23" s="32" t="s">
        <v>55</v>
      </c>
      <c r="Z23" s="32" t="s">
        <v>55</v>
      </c>
      <c r="AA23" s="32" t="s">
        <v>55</v>
      </c>
      <c r="AB23" s="32" t="s">
        <v>55</v>
      </c>
      <c r="AC23" s="33" t="s">
        <v>55</v>
      </c>
    </row>
    <row r="24" spans="1:29" x14ac:dyDescent="0.25">
      <c r="A24" s="291" t="s">
        <v>57</v>
      </c>
      <c r="B24" s="294"/>
      <c r="C24" s="52">
        <f>AVERAGE(C19:C23)</f>
        <v>74.8</v>
      </c>
      <c r="D24" s="53">
        <v>2</v>
      </c>
      <c r="E24" s="54"/>
      <c r="F24" s="53">
        <v>0</v>
      </c>
      <c r="G24" s="53">
        <v>1</v>
      </c>
      <c r="H24" s="53">
        <v>0</v>
      </c>
      <c r="I24" s="53">
        <v>4</v>
      </c>
      <c r="J24" s="52">
        <f>AVERAGE(J19:J23)</f>
        <v>53.6</v>
      </c>
      <c r="K24" s="53">
        <v>5</v>
      </c>
      <c r="L24" s="53">
        <v>1</v>
      </c>
      <c r="M24" s="53">
        <v>0</v>
      </c>
      <c r="N24" s="52">
        <f>AVERAGE(N19:N23)</f>
        <v>147.19999999999999</v>
      </c>
      <c r="O24" s="55">
        <f>AVERAGE(O19:O23)</f>
        <v>5.7249999999999996</v>
      </c>
      <c r="P24" s="85">
        <f>AVERAGE(P19:P23)</f>
        <v>1.02</v>
      </c>
      <c r="Q24" s="85">
        <f>AVERAGE(Q19:Q23)</f>
        <v>2.23</v>
      </c>
      <c r="R24" s="53">
        <v>0</v>
      </c>
      <c r="S24" s="53">
        <v>0</v>
      </c>
      <c r="T24" s="53">
        <v>3</v>
      </c>
      <c r="U24" s="53">
        <v>5</v>
      </c>
      <c r="V24" s="53">
        <v>2</v>
      </c>
      <c r="W24" s="53">
        <v>5</v>
      </c>
      <c r="X24" s="53">
        <v>0</v>
      </c>
      <c r="Y24" s="53">
        <v>0</v>
      </c>
      <c r="Z24" s="53">
        <v>0</v>
      </c>
      <c r="AA24" s="53">
        <v>0</v>
      </c>
      <c r="AB24" s="53">
        <v>1</v>
      </c>
      <c r="AC24" s="56">
        <v>0</v>
      </c>
    </row>
    <row r="25" spans="1:29" x14ac:dyDescent="0.25">
      <c r="A25" s="285" t="s">
        <v>56</v>
      </c>
      <c r="B25" s="286"/>
      <c r="C25" s="43"/>
      <c r="D25" s="30">
        <f>D24/5*100</f>
        <v>40</v>
      </c>
      <c r="E25" s="43"/>
      <c r="F25" s="30">
        <v>0</v>
      </c>
      <c r="G25" s="30">
        <f>G24/5*100</f>
        <v>20</v>
      </c>
      <c r="H25" s="30">
        <v>0</v>
      </c>
      <c r="I25" s="30">
        <v>80</v>
      </c>
      <c r="J25" s="43"/>
      <c r="K25" s="30">
        <f>K24/5*100</f>
        <v>100</v>
      </c>
      <c r="L25" s="30">
        <f>L24/5*100</f>
        <v>20</v>
      </c>
      <c r="M25" s="30">
        <f t="shared" ref="M25" si="7">M24/5*100</f>
        <v>0</v>
      </c>
      <c r="N25" s="43"/>
      <c r="O25" s="43"/>
      <c r="P25" s="43"/>
      <c r="Q25" s="43"/>
      <c r="R25" s="30">
        <f t="shared" ref="R25" si="8">R24/5*100</f>
        <v>0</v>
      </c>
      <c r="S25" s="30">
        <f t="shared" ref="S25" si="9">S24/5*100</f>
        <v>0</v>
      </c>
      <c r="T25" s="30">
        <f t="shared" ref="T25" si="10">T24/5*100</f>
        <v>60</v>
      </c>
      <c r="U25" s="30">
        <f>U24/5*100</f>
        <v>100</v>
      </c>
      <c r="V25" s="30">
        <f t="shared" ref="V25" si="11">V24/5*100</f>
        <v>40</v>
      </c>
      <c r="W25" s="30">
        <f t="shared" ref="W25:X25" si="12">W24/5*100</f>
        <v>100</v>
      </c>
      <c r="X25" s="30">
        <f t="shared" si="12"/>
        <v>0</v>
      </c>
      <c r="Y25" s="30">
        <f t="shared" ref="Y25:Z25" si="13">Y24/5*100</f>
        <v>0</v>
      </c>
      <c r="Z25" s="30">
        <f t="shared" si="13"/>
        <v>0</v>
      </c>
      <c r="AA25" s="30">
        <f t="shared" ref="AA25" si="14">AA24/5*100</f>
        <v>0</v>
      </c>
      <c r="AB25" s="30">
        <f t="shared" ref="AB25:AC25" si="15">AB24/5*100</f>
        <v>20</v>
      </c>
      <c r="AC25" s="31">
        <f t="shared" si="15"/>
        <v>0</v>
      </c>
    </row>
    <row r="26" spans="1:29" x14ac:dyDescent="0.25">
      <c r="A26" s="285" t="s">
        <v>59</v>
      </c>
      <c r="B26" s="286"/>
      <c r="C26" s="57">
        <f>STDEV(C19:C23)</f>
        <v>7.429670248402684</v>
      </c>
      <c r="D26" s="43"/>
      <c r="E26" s="43"/>
      <c r="F26" s="43"/>
      <c r="G26" s="43"/>
      <c r="H26" s="43"/>
      <c r="I26" s="43"/>
      <c r="J26" s="57">
        <f>STDEV(J19:J23)</f>
        <v>4.7222875812470377</v>
      </c>
      <c r="K26" s="43"/>
      <c r="L26" s="43"/>
      <c r="M26" s="43"/>
      <c r="N26" s="58">
        <f>STDEV(N19:N23)</f>
        <v>97.14267857126444</v>
      </c>
      <c r="O26" s="57">
        <f>STDEV(O19:O23)</f>
        <v>1.2553220038433688</v>
      </c>
      <c r="P26" s="57">
        <f>STDEV(P19:P23)</f>
        <v>0.2316606713852544</v>
      </c>
      <c r="Q26" s="57">
        <f>STDEV(Q19:Q23)</f>
        <v>1.6080008291871826</v>
      </c>
      <c r="R26" s="43"/>
      <c r="S26" s="43"/>
      <c r="T26" s="43"/>
      <c r="U26" s="43"/>
      <c r="V26" s="43"/>
      <c r="W26" s="43"/>
      <c r="X26" s="43"/>
      <c r="Y26" s="43"/>
      <c r="Z26" s="43"/>
      <c r="AA26" s="43"/>
      <c r="AB26" s="43"/>
      <c r="AC26" s="47"/>
    </row>
    <row r="27" spans="1:29" ht="15.75" thickBot="1" x14ac:dyDescent="0.3">
      <c r="A27" s="287" t="s">
        <v>60</v>
      </c>
      <c r="B27" s="288"/>
      <c r="C27" s="59">
        <f>C26/SQRT(5)</f>
        <v>3.3226495451672298</v>
      </c>
      <c r="D27" s="46"/>
      <c r="E27" s="46"/>
      <c r="F27" s="46"/>
      <c r="G27" s="46"/>
      <c r="H27" s="46"/>
      <c r="I27" s="46"/>
      <c r="J27" s="59">
        <f t="shared" ref="J27" si="16">J26/SQRT(5)</f>
        <v>2.1118712081942874</v>
      </c>
      <c r="K27" s="46"/>
      <c r="L27" s="46"/>
      <c r="M27" s="46"/>
      <c r="N27" s="60">
        <f>N26/SQRT(5)</f>
        <v>43.443526560351884</v>
      </c>
      <c r="O27" s="59">
        <f t="shared" ref="O27" si="17">O26/SQRT(5)</f>
        <v>0.56139706684900492</v>
      </c>
      <c r="P27" s="86">
        <f>P26/SQRT(4)</f>
        <v>0.1158303356926272</v>
      </c>
      <c r="Q27" s="86">
        <f>Q26/SQRT(4)</f>
        <v>0.80400041459359128</v>
      </c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8"/>
    </row>
    <row r="28" spans="1:29" ht="15.75" thickBot="1" x14ac:dyDescent="0.3"/>
    <row r="29" spans="1:29" x14ac:dyDescent="0.25">
      <c r="A29" s="295" t="s">
        <v>62</v>
      </c>
      <c r="B29" s="61">
        <v>1</v>
      </c>
      <c r="C29" s="61">
        <v>58</v>
      </c>
      <c r="D29" s="61" t="s">
        <v>55</v>
      </c>
      <c r="E29" s="61">
        <v>2</v>
      </c>
      <c r="F29" s="62" t="s">
        <v>55</v>
      </c>
      <c r="G29" s="62" t="s">
        <v>53</v>
      </c>
      <c r="H29" s="63" t="s">
        <v>55</v>
      </c>
      <c r="I29" s="62" t="s">
        <v>55</v>
      </c>
      <c r="J29" s="62">
        <v>65</v>
      </c>
      <c r="K29" s="62" t="s">
        <v>53</v>
      </c>
      <c r="L29" s="62" t="s">
        <v>53</v>
      </c>
      <c r="M29" s="62" t="s">
        <v>55</v>
      </c>
      <c r="N29" s="62">
        <v>160</v>
      </c>
      <c r="O29" s="62">
        <v>8.9</v>
      </c>
      <c r="P29" s="62">
        <v>3.44</v>
      </c>
      <c r="Q29" s="62">
        <v>0.44</v>
      </c>
      <c r="R29" s="62" t="s">
        <v>55</v>
      </c>
      <c r="S29" s="62" t="s">
        <v>55</v>
      </c>
      <c r="T29" s="62" t="s">
        <v>53</v>
      </c>
      <c r="U29" s="62" t="s">
        <v>53</v>
      </c>
      <c r="V29" s="62" t="s">
        <v>53</v>
      </c>
      <c r="W29" s="62" t="s">
        <v>55</v>
      </c>
      <c r="X29" s="62" t="s">
        <v>55</v>
      </c>
      <c r="Y29" s="62" t="s">
        <v>53</v>
      </c>
      <c r="Z29" s="63" t="s">
        <v>55</v>
      </c>
      <c r="AA29" s="62" t="s">
        <v>55</v>
      </c>
      <c r="AB29" s="62" t="s">
        <v>53</v>
      </c>
      <c r="AC29" s="64" t="s">
        <v>55</v>
      </c>
    </row>
    <row r="30" spans="1:29" x14ac:dyDescent="0.25">
      <c r="A30" s="296"/>
      <c r="B30" s="65">
        <v>2</v>
      </c>
      <c r="C30" s="65">
        <v>62</v>
      </c>
      <c r="D30" s="65" t="s">
        <v>53</v>
      </c>
      <c r="E30" s="65">
        <v>1</v>
      </c>
      <c r="F30" s="49" t="s">
        <v>55</v>
      </c>
      <c r="G30" s="50" t="s">
        <v>55</v>
      </c>
      <c r="H30" s="50" t="s">
        <v>55</v>
      </c>
      <c r="I30" s="49" t="s">
        <v>55</v>
      </c>
      <c r="J30" s="49">
        <v>55</v>
      </c>
      <c r="K30" s="49" t="s">
        <v>53</v>
      </c>
      <c r="L30" s="50" t="s">
        <v>55</v>
      </c>
      <c r="M30" s="49" t="s">
        <v>55</v>
      </c>
      <c r="N30" s="49">
        <v>134</v>
      </c>
      <c r="O30" s="49">
        <v>5.6</v>
      </c>
      <c r="P30" s="49">
        <v>3.39</v>
      </c>
      <c r="Q30" s="49">
        <v>0.89</v>
      </c>
      <c r="R30" s="49" t="s">
        <v>55</v>
      </c>
      <c r="S30" s="49" t="s">
        <v>55</v>
      </c>
      <c r="T30" s="49" t="s">
        <v>53</v>
      </c>
      <c r="U30" s="49" t="s">
        <v>53</v>
      </c>
      <c r="V30" s="49" t="s">
        <v>53</v>
      </c>
      <c r="W30" s="49" t="s">
        <v>55</v>
      </c>
      <c r="X30" s="49" t="s">
        <v>55</v>
      </c>
      <c r="Y30" s="49" t="s">
        <v>53</v>
      </c>
      <c r="Z30" s="50" t="s">
        <v>55</v>
      </c>
      <c r="AA30" s="49" t="s">
        <v>53</v>
      </c>
      <c r="AB30" s="49" t="s">
        <v>53</v>
      </c>
      <c r="AC30" s="66" t="s">
        <v>53</v>
      </c>
    </row>
    <row r="31" spans="1:29" x14ac:dyDescent="0.25">
      <c r="A31" s="296"/>
      <c r="B31" s="65">
        <v>3</v>
      </c>
      <c r="C31" s="65">
        <v>78</v>
      </c>
      <c r="D31" s="65" t="s">
        <v>53</v>
      </c>
      <c r="E31" s="65">
        <v>2</v>
      </c>
      <c r="F31" s="49" t="s">
        <v>55</v>
      </c>
      <c r="G31" s="49" t="s">
        <v>53</v>
      </c>
      <c r="H31" s="49" t="s">
        <v>53</v>
      </c>
      <c r="I31" s="49" t="s">
        <v>55</v>
      </c>
      <c r="J31" s="49">
        <v>60</v>
      </c>
      <c r="K31" s="49" t="s">
        <v>53</v>
      </c>
      <c r="L31" s="50" t="s">
        <v>55</v>
      </c>
      <c r="M31" s="49" t="s">
        <v>55</v>
      </c>
      <c r="N31" s="49">
        <v>208</v>
      </c>
      <c r="O31" s="49">
        <v>5.2</v>
      </c>
      <c r="P31" s="49">
        <v>0.94</v>
      </c>
      <c r="Q31" s="49">
        <v>0.92</v>
      </c>
      <c r="R31" s="49" t="s">
        <v>55</v>
      </c>
      <c r="S31" s="49" t="s">
        <v>53</v>
      </c>
      <c r="T31" s="49" t="s">
        <v>55</v>
      </c>
      <c r="U31" s="49" t="s">
        <v>53</v>
      </c>
      <c r="V31" s="49" t="s">
        <v>55</v>
      </c>
      <c r="W31" s="49" t="s">
        <v>53</v>
      </c>
      <c r="X31" s="49" t="s">
        <v>53</v>
      </c>
      <c r="Y31" s="49" t="s">
        <v>53</v>
      </c>
      <c r="Z31" s="50" t="s">
        <v>55</v>
      </c>
      <c r="AA31" s="49" t="s">
        <v>55</v>
      </c>
      <c r="AB31" s="49" t="s">
        <v>55</v>
      </c>
      <c r="AC31" s="66" t="s">
        <v>55</v>
      </c>
    </row>
    <row r="32" spans="1:29" x14ac:dyDescent="0.25">
      <c r="A32" s="296"/>
      <c r="B32" s="65">
        <v>4</v>
      </c>
      <c r="C32" s="65">
        <v>78</v>
      </c>
      <c r="D32" s="65" t="s">
        <v>53</v>
      </c>
      <c r="E32" s="65">
        <v>2</v>
      </c>
      <c r="F32" s="49" t="s">
        <v>55</v>
      </c>
      <c r="G32" s="49" t="s">
        <v>53</v>
      </c>
      <c r="H32" s="49" t="s">
        <v>53</v>
      </c>
      <c r="I32" s="49" t="s">
        <v>55</v>
      </c>
      <c r="J32" s="49">
        <v>55</v>
      </c>
      <c r="K32" s="49" t="s">
        <v>53</v>
      </c>
      <c r="L32" s="49" t="s">
        <v>53</v>
      </c>
      <c r="M32" s="49" t="s">
        <v>55</v>
      </c>
      <c r="N32" s="49">
        <v>97</v>
      </c>
      <c r="O32" s="50" t="s">
        <v>28</v>
      </c>
      <c r="P32" s="50" t="s">
        <v>28</v>
      </c>
      <c r="Q32" s="50" t="s">
        <v>28</v>
      </c>
      <c r="R32" s="49" t="s">
        <v>53</v>
      </c>
      <c r="S32" s="49" t="s">
        <v>55</v>
      </c>
      <c r="T32" s="49" t="s">
        <v>53</v>
      </c>
      <c r="U32" s="49" t="s">
        <v>53</v>
      </c>
      <c r="V32" s="49" t="s">
        <v>53</v>
      </c>
      <c r="W32" s="49" t="s">
        <v>53</v>
      </c>
      <c r="X32" s="49" t="s">
        <v>55</v>
      </c>
      <c r="Y32" s="49" t="s">
        <v>55</v>
      </c>
      <c r="Z32" s="50" t="s">
        <v>55</v>
      </c>
      <c r="AA32" s="49" t="s">
        <v>55</v>
      </c>
      <c r="AB32" s="49" t="s">
        <v>53</v>
      </c>
      <c r="AC32" s="66" t="s">
        <v>55</v>
      </c>
    </row>
    <row r="33" spans="1:29" x14ac:dyDescent="0.25">
      <c r="A33" s="296"/>
      <c r="B33" s="65">
        <v>5</v>
      </c>
      <c r="C33" s="65">
        <v>70</v>
      </c>
      <c r="D33" s="65" t="s">
        <v>53</v>
      </c>
      <c r="E33" s="65">
        <v>2</v>
      </c>
      <c r="F33" s="49" t="s">
        <v>55</v>
      </c>
      <c r="G33" s="50" t="s">
        <v>55</v>
      </c>
      <c r="H33" s="50" t="s">
        <v>55</v>
      </c>
      <c r="I33" s="49" t="s">
        <v>55</v>
      </c>
      <c r="J33" s="49">
        <v>55</v>
      </c>
      <c r="K33" s="49" t="s">
        <v>53</v>
      </c>
      <c r="L33" s="49" t="s">
        <v>53</v>
      </c>
      <c r="M33" s="49" t="s">
        <v>55</v>
      </c>
      <c r="N33" s="49">
        <v>113</v>
      </c>
      <c r="O33" s="49">
        <v>7.2</v>
      </c>
      <c r="P33" s="50" t="s">
        <v>28</v>
      </c>
      <c r="Q33" s="50" t="s">
        <v>28</v>
      </c>
      <c r="R33" s="49" t="s">
        <v>55</v>
      </c>
      <c r="S33" s="49" t="s">
        <v>53</v>
      </c>
      <c r="T33" s="49" t="s">
        <v>55</v>
      </c>
      <c r="U33" s="49" t="s">
        <v>53</v>
      </c>
      <c r="V33" s="49" t="s">
        <v>55</v>
      </c>
      <c r="W33" s="49" t="s">
        <v>53</v>
      </c>
      <c r="X33" s="49" t="s">
        <v>55</v>
      </c>
      <c r="Y33" s="49" t="s">
        <v>53</v>
      </c>
      <c r="Z33" s="50" t="s">
        <v>55</v>
      </c>
      <c r="AA33" s="49" t="s">
        <v>53</v>
      </c>
      <c r="AB33" s="49" t="s">
        <v>53</v>
      </c>
      <c r="AC33" s="66" t="s">
        <v>55</v>
      </c>
    </row>
    <row r="34" spans="1:29" x14ac:dyDescent="0.25">
      <c r="A34" s="296"/>
      <c r="B34" s="65">
        <v>6</v>
      </c>
      <c r="C34" s="65">
        <v>80</v>
      </c>
      <c r="D34" s="65" t="s">
        <v>55</v>
      </c>
      <c r="E34" s="65">
        <v>3</v>
      </c>
      <c r="F34" s="49" t="s">
        <v>53</v>
      </c>
      <c r="G34" s="49" t="s">
        <v>53</v>
      </c>
      <c r="H34" s="49" t="s">
        <v>53</v>
      </c>
      <c r="I34" s="49" t="s">
        <v>55</v>
      </c>
      <c r="J34" s="49">
        <v>55</v>
      </c>
      <c r="K34" s="49" t="s">
        <v>53</v>
      </c>
      <c r="L34" s="49" t="s">
        <v>54</v>
      </c>
      <c r="M34" s="49" t="s">
        <v>55</v>
      </c>
      <c r="N34" s="49">
        <v>199</v>
      </c>
      <c r="O34" s="49">
        <v>7</v>
      </c>
      <c r="P34" s="49">
        <v>1.4</v>
      </c>
      <c r="Q34" s="49">
        <v>1.66</v>
      </c>
      <c r="R34" s="49" t="s">
        <v>55</v>
      </c>
      <c r="S34" s="49" t="s">
        <v>55</v>
      </c>
      <c r="T34" s="49" t="s">
        <v>53</v>
      </c>
      <c r="U34" s="49" t="s">
        <v>53</v>
      </c>
      <c r="V34" s="49" t="s">
        <v>55</v>
      </c>
      <c r="W34" s="49" t="s">
        <v>55</v>
      </c>
      <c r="X34" s="49" t="s">
        <v>55</v>
      </c>
      <c r="Y34" s="49" t="s">
        <v>55</v>
      </c>
      <c r="Z34" s="50" t="s">
        <v>55</v>
      </c>
      <c r="AA34" s="49" t="s">
        <v>55</v>
      </c>
      <c r="AB34" s="49" t="s">
        <v>55</v>
      </c>
      <c r="AC34" s="66" t="s">
        <v>53</v>
      </c>
    </row>
    <row r="35" spans="1:29" ht="15.75" thickBot="1" x14ac:dyDescent="0.3">
      <c r="A35" s="297"/>
      <c r="B35" s="67">
        <v>7</v>
      </c>
      <c r="C35" s="67">
        <v>70</v>
      </c>
      <c r="D35" s="67" t="s">
        <v>55</v>
      </c>
      <c r="E35" s="67">
        <v>2</v>
      </c>
      <c r="F35" s="68" t="s">
        <v>55</v>
      </c>
      <c r="G35" s="68" t="s">
        <v>53</v>
      </c>
      <c r="H35" s="34" t="s">
        <v>55</v>
      </c>
      <c r="I35" s="68" t="s">
        <v>55</v>
      </c>
      <c r="J35" s="68">
        <v>60</v>
      </c>
      <c r="K35" s="68" t="s">
        <v>53</v>
      </c>
      <c r="L35" s="34" t="s">
        <v>55</v>
      </c>
      <c r="M35" s="68" t="s">
        <v>55</v>
      </c>
      <c r="N35" s="68">
        <v>110</v>
      </c>
      <c r="O35" s="68">
        <v>7.6</v>
      </c>
      <c r="P35" s="68">
        <v>1.1200000000000001</v>
      </c>
      <c r="Q35" s="68">
        <v>1.56</v>
      </c>
      <c r="R35" s="34" t="s">
        <v>55</v>
      </c>
      <c r="S35" s="34" t="s">
        <v>55</v>
      </c>
      <c r="T35" s="68" t="s">
        <v>53</v>
      </c>
      <c r="U35" s="68" t="s">
        <v>53</v>
      </c>
      <c r="V35" s="34" t="s">
        <v>55</v>
      </c>
      <c r="W35" s="68" t="s">
        <v>53</v>
      </c>
      <c r="X35" s="34" t="s">
        <v>55</v>
      </c>
      <c r="Y35" s="34" t="s">
        <v>55</v>
      </c>
      <c r="Z35" s="34" t="s">
        <v>55</v>
      </c>
      <c r="AA35" s="34" t="s">
        <v>55</v>
      </c>
      <c r="AB35" s="68" t="s">
        <v>55</v>
      </c>
      <c r="AC35" s="69" t="s">
        <v>55</v>
      </c>
    </row>
    <row r="36" spans="1:29" x14ac:dyDescent="0.25">
      <c r="A36" s="298" t="s">
        <v>57</v>
      </c>
      <c r="B36" s="299"/>
      <c r="C36" s="52">
        <f>AVERAGE(C29:C35)</f>
        <v>70.857142857142861</v>
      </c>
      <c r="D36" s="53">
        <v>4</v>
      </c>
      <c r="E36" s="54"/>
      <c r="F36" s="53">
        <v>1</v>
      </c>
      <c r="G36" s="53">
        <v>5</v>
      </c>
      <c r="H36" s="53">
        <v>3</v>
      </c>
      <c r="I36" s="53">
        <v>0</v>
      </c>
      <c r="J36" s="52">
        <f>AVERAGE(J29:J35)</f>
        <v>57.857142857142854</v>
      </c>
      <c r="K36" s="53">
        <v>7</v>
      </c>
      <c r="L36" s="53">
        <v>4</v>
      </c>
      <c r="M36" s="53">
        <v>0</v>
      </c>
      <c r="N36" s="52">
        <f>AVERAGE(N29:N35)</f>
        <v>145.85714285714286</v>
      </c>
      <c r="O36" s="55">
        <f>AVERAGE(O29:O35)</f>
        <v>6.916666666666667</v>
      </c>
      <c r="P36" s="85">
        <f>AVERAGE(P29:P35)</f>
        <v>2.0579999999999998</v>
      </c>
      <c r="Q36" s="85">
        <f>AVERAGE(Q29:Q35)</f>
        <v>1.0940000000000001</v>
      </c>
      <c r="R36" s="53">
        <v>1</v>
      </c>
      <c r="S36" s="53">
        <v>2</v>
      </c>
      <c r="T36" s="53">
        <v>5</v>
      </c>
      <c r="U36" s="53">
        <v>7</v>
      </c>
      <c r="V36" s="53">
        <v>3</v>
      </c>
      <c r="W36" s="53">
        <v>4</v>
      </c>
      <c r="X36" s="53">
        <v>1</v>
      </c>
      <c r="Y36" s="53">
        <v>4</v>
      </c>
      <c r="Z36" s="53">
        <v>0</v>
      </c>
      <c r="AA36" s="53">
        <v>2</v>
      </c>
      <c r="AB36" s="53">
        <v>4</v>
      </c>
      <c r="AC36" s="56">
        <v>2</v>
      </c>
    </row>
    <row r="37" spans="1:29" x14ac:dyDescent="0.25">
      <c r="A37" s="285" t="s">
        <v>56</v>
      </c>
      <c r="B37" s="286"/>
      <c r="C37" s="43"/>
      <c r="D37" s="57">
        <f>D36/7*100</f>
        <v>57.142857142857139</v>
      </c>
      <c r="E37" s="43"/>
      <c r="F37" s="57">
        <f>F36/7*100</f>
        <v>14.285714285714285</v>
      </c>
      <c r="G37" s="57">
        <f>G36/7*100</f>
        <v>71.428571428571431</v>
      </c>
      <c r="H37" s="57">
        <f>H36/7*100</f>
        <v>42.857142857142854</v>
      </c>
      <c r="I37" s="57">
        <v>0</v>
      </c>
      <c r="J37" s="75"/>
      <c r="K37" s="58">
        <f>K36/7*100</f>
        <v>100</v>
      </c>
      <c r="L37" s="57">
        <f>L36/7*100</f>
        <v>57.142857142857139</v>
      </c>
      <c r="M37" s="30">
        <f>M36/7*100</f>
        <v>0</v>
      </c>
      <c r="N37" s="43"/>
      <c r="O37" s="43"/>
      <c r="P37" s="43"/>
      <c r="Q37" s="43"/>
      <c r="R37" s="57">
        <f t="shared" ref="R37:AC37" si="18">R36/7*100</f>
        <v>14.285714285714285</v>
      </c>
      <c r="S37" s="57">
        <f t="shared" si="18"/>
        <v>28.571428571428569</v>
      </c>
      <c r="T37" s="57">
        <f t="shared" si="18"/>
        <v>71.428571428571431</v>
      </c>
      <c r="U37" s="58">
        <f t="shared" si="18"/>
        <v>100</v>
      </c>
      <c r="V37" s="57">
        <f t="shared" si="18"/>
        <v>42.857142857142854</v>
      </c>
      <c r="W37" s="57">
        <f t="shared" si="18"/>
        <v>57.142857142857139</v>
      </c>
      <c r="X37" s="57">
        <f t="shared" si="18"/>
        <v>14.285714285714285</v>
      </c>
      <c r="Y37" s="57">
        <f t="shared" si="18"/>
        <v>57.142857142857139</v>
      </c>
      <c r="Z37" s="57">
        <f t="shared" si="18"/>
        <v>0</v>
      </c>
      <c r="AA37" s="57">
        <f t="shared" si="18"/>
        <v>28.571428571428569</v>
      </c>
      <c r="AB37" s="57">
        <f t="shared" si="18"/>
        <v>57.142857142857139</v>
      </c>
      <c r="AC37" s="70">
        <f t="shared" si="18"/>
        <v>28.571428571428569</v>
      </c>
    </row>
    <row r="38" spans="1:29" x14ac:dyDescent="0.25">
      <c r="A38" s="285" t="s">
        <v>59</v>
      </c>
      <c r="B38" s="286"/>
      <c r="C38" s="57">
        <f>STDEV(C29:C35)</f>
        <v>8.4740500240159164</v>
      </c>
      <c r="D38" s="43"/>
      <c r="E38" s="43"/>
      <c r="F38" s="43"/>
      <c r="G38" s="43"/>
      <c r="H38" s="43"/>
      <c r="I38" s="43"/>
      <c r="J38" s="57">
        <f>STDEV(J29:J35)</f>
        <v>3.9339789623472154</v>
      </c>
      <c r="K38" s="43"/>
      <c r="L38" s="43"/>
      <c r="M38" s="43"/>
      <c r="N38" s="58">
        <f>STDEV(N29:N35)</f>
        <v>44.307367978055922</v>
      </c>
      <c r="O38" s="57">
        <f>STDEV(O29:O35)</f>
        <v>1.3541294866690814</v>
      </c>
      <c r="P38" s="57">
        <f>STDEV(P29:P35)</f>
        <v>1.2496879610526783</v>
      </c>
      <c r="Q38" s="57">
        <f>STDEV(Q29:Q35)</f>
        <v>0.50919544381308024</v>
      </c>
      <c r="R38" s="43"/>
      <c r="S38" s="43"/>
      <c r="T38" s="43"/>
      <c r="U38" s="43"/>
      <c r="V38" s="43"/>
      <c r="W38" s="43"/>
      <c r="X38" s="43"/>
      <c r="Y38" s="43"/>
      <c r="Z38" s="43"/>
      <c r="AA38" s="43"/>
      <c r="AB38" s="43"/>
      <c r="AC38" s="47"/>
    </row>
    <row r="39" spans="1:29" ht="15.75" thickBot="1" x14ac:dyDescent="0.3">
      <c r="A39" s="287" t="s">
        <v>60</v>
      </c>
      <c r="B39" s="288"/>
      <c r="C39" s="59">
        <f>C38/SQRT(7)</f>
        <v>3.2028898515810051</v>
      </c>
      <c r="D39" s="46"/>
      <c r="E39" s="46"/>
      <c r="F39" s="46"/>
      <c r="G39" s="46"/>
      <c r="H39" s="46"/>
      <c r="I39" s="46"/>
      <c r="J39" s="59">
        <f>J38/SQRT(7)</f>
        <v>1.4869042853329517</v>
      </c>
      <c r="K39" s="46"/>
      <c r="L39" s="46"/>
      <c r="M39" s="46"/>
      <c r="N39" s="60">
        <f>N38/SQRT(7)</f>
        <v>16.746610988251817</v>
      </c>
      <c r="O39" s="59">
        <f>O38/SQRT(6)</f>
        <v>0.55282104799936094</v>
      </c>
      <c r="P39" s="86">
        <f>P38/SQRT(5)</f>
        <v>0.55887744631537961</v>
      </c>
      <c r="Q39" s="86">
        <f>Q38/SQRT(5)</f>
        <v>0.22771912523984442</v>
      </c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8"/>
    </row>
    <row r="40" spans="1:29" ht="15.75" thickBot="1" x14ac:dyDescent="0.3"/>
    <row r="41" spans="1:29" x14ac:dyDescent="0.25">
      <c r="A41" s="308" t="s">
        <v>14</v>
      </c>
      <c r="B41" s="62">
        <v>1</v>
      </c>
      <c r="C41" s="62">
        <v>93</v>
      </c>
      <c r="D41" s="62" t="s">
        <v>27</v>
      </c>
      <c r="E41" s="62">
        <v>4</v>
      </c>
      <c r="F41" s="62" t="s">
        <v>55</v>
      </c>
      <c r="G41" s="62" t="s">
        <v>55</v>
      </c>
      <c r="H41" s="62" t="s">
        <v>55</v>
      </c>
      <c r="I41" s="62" t="s">
        <v>53</v>
      </c>
      <c r="J41" s="63">
        <v>60</v>
      </c>
      <c r="K41" s="62" t="s">
        <v>55</v>
      </c>
      <c r="L41" s="62" t="s">
        <v>55</v>
      </c>
      <c r="M41" s="62" t="s">
        <v>55</v>
      </c>
      <c r="N41" s="62">
        <v>228</v>
      </c>
      <c r="O41" s="62">
        <v>5.7</v>
      </c>
      <c r="P41" s="63" t="s">
        <v>28</v>
      </c>
      <c r="Q41" s="63" t="s">
        <v>28</v>
      </c>
      <c r="R41" s="62" t="s">
        <v>55</v>
      </c>
      <c r="S41" s="62" t="s">
        <v>55</v>
      </c>
      <c r="T41" s="62" t="s">
        <v>53</v>
      </c>
      <c r="U41" s="62" t="s">
        <v>55</v>
      </c>
      <c r="V41" s="62" t="s">
        <v>55</v>
      </c>
      <c r="W41" s="62" t="s">
        <v>53</v>
      </c>
      <c r="X41" s="62" t="s">
        <v>55</v>
      </c>
      <c r="Y41" s="62" t="s">
        <v>55</v>
      </c>
      <c r="Z41" s="62" t="s">
        <v>55</v>
      </c>
      <c r="AA41" s="62" t="s">
        <v>55</v>
      </c>
      <c r="AB41" s="62" t="s">
        <v>55</v>
      </c>
      <c r="AC41" s="64" t="s">
        <v>55</v>
      </c>
    </row>
    <row r="42" spans="1:29" x14ac:dyDescent="0.25">
      <c r="A42" s="309"/>
      <c r="B42" s="49">
        <v>2</v>
      </c>
      <c r="C42" s="49">
        <v>83</v>
      </c>
      <c r="D42" s="49" t="s">
        <v>27</v>
      </c>
      <c r="E42" s="49">
        <v>3</v>
      </c>
      <c r="F42" s="49" t="s">
        <v>55</v>
      </c>
      <c r="G42" s="49" t="s">
        <v>55</v>
      </c>
      <c r="H42" s="49" t="s">
        <v>55</v>
      </c>
      <c r="I42" s="49" t="s">
        <v>53</v>
      </c>
      <c r="J42" s="49">
        <v>55</v>
      </c>
      <c r="K42" s="49" t="s">
        <v>53</v>
      </c>
      <c r="L42" s="49" t="s">
        <v>53</v>
      </c>
      <c r="M42" s="49" t="s">
        <v>55</v>
      </c>
      <c r="N42" s="49">
        <v>124</v>
      </c>
      <c r="O42" s="49">
        <v>5.7</v>
      </c>
      <c r="P42" s="50" t="s">
        <v>28</v>
      </c>
      <c r="Q42" s="50" t="s">
        <v>28</v>
      </c>
      <c r="R42" s="49" t="s">
        <v>55</v>
      </c>
      <c r="S42" s="49" t="s">
        <v>55</v>
      </c>
      <c r="T42" s="49" t="s">
        <v>53</v>
      </c>
      <c r="U42" s="49" t="s">
        <v>53</v>
      </c>
      <c r="V42" s="49" t="s">
        <v>55</v>
      </c>
      <c r="W42" s="49" t="s">
        <v>53</v>
      </c>
      <c r="X42" s="49" t="s">
        <v>55</v>
      </c>
      <c r="Y42" s="49" t="s">
        <v>55</v>
      </c>
      <c r="Z42" s="49" t="s">
        <v>55</v>
      </c>
      <c r="AA42" s="49" t="s">
        <v>55</v>
      </c>
      <c r="AB42" s="49" t="s">
        <v>55</v>
      </c>
      <c r="AC42" s="66" t="s">
        <v>55</v>
      </c>
    </row>
    <row r="43" spans="1:29" x14ac:dyDescent="0.25">
      <c r="A43" s="309"/>
      <c r="B43" s="49">
        <v>3</v>
      </c>
      <c r="C43" s="49">
        <v>76</v>
      </c>
      <c r="D43" s="49" t="s">
        <v>27</v>
      </c>
      <c r="E43" s="49">
        <v>4</v>
      </c>
      <c r="F43" s="49" t="s">
        <v>55</v>
      </c>
      <c r="G43" s="49" t="s">
        <v>53</v>
      </c>
      <c r="H43" s="49" t="s">
        <v>55</v>
      </c>
      <c r="I43" s="49" t="s">
        <v>55</v>
      </c>
      <c r="J43" s="49">
        <v>50</v>
      </c>
      <c r="K43" s="49" t="s">
        <v>55</v>
      </c>
      <c r="L43" s="49" t="s">
        <v>55</v>
      </c>
      <c r="M43" s="49" t="s">
        <v>55</v>
      </c>
      <c r="N43" s="49">
        <v>154</v>
      </c>
      <c r="O43" s="49">
        <v>5.9</v>
      </c>
      <c r="P43" s="50" t="s">
        <v>28</v>
      </c>
      <c r="Q43" s="50" t="s">
        <v>28</v>
      </c>
      <c r="R43" s="49" t="s">
        <v>55</v>
      </c>
      <c r="S43" s="49" t="s">
        <v>55</v>
      </c>
      <c r="T43" s="49" t="s">
        <v>55</v>
      </c>
      <c r="U43" s="49" t="s">
        <v>53</v>
      </c>
      <c r="V43" s="49" t="s">
        <v>55</v>
      </c>
      <c r="W43" s="49" t="s">
        <v>53</v>
      </c>
      <c r="X43" s="49" t="s">
        <v>55</v>
      </c>
      <c r="Y43" s="49" t="s">
        <v>55</v>
      </c>
      <c r="Z43" s="49" t="s">
        <v>55</v>
      </c>
      <c r="AA43" s="49" t="s">
        <v>55</v>
      </c>
      <c r="AB43" s="49" t="s">
        <v>55</v>
      </c>
      <c r="AC43" s="66" t="s">
        <v>55</v>
      </c>
    </row>
    <row r="44" spans="1:29" ht="15" customHeight="1" x14ac:dyDescent="0.25">
      <c r="A44" s="309"/>
      <c r="B44" s="49">
        <v>4</v>
      </c>
      <c r="C44" s="49">
        <v>76</v>
      </c>
      <c r="D44" s="49" t="s">
        <v>26</v>
      </c>
      <c r="E44" s="49" t="s">
        <v>28</v>
      </c>
      <c r="F44" s="49" t="s">
        <v>55</v>
      </c>
      <c r="G44" s="49" t="s">
        <v>55</v>
      </c>
      <c r="H44" s="49" t="s">
        <v>55</v>
      </c>
      <c r="I44" s="49" t="s">
        <v>53</v>
      </c>
      <c r="J44" s="49">
        <v>55</v>
      </c>
      <c r="K44" s="50" t="s">
        <v>55</v>
      </c>
      <c r="L44" s="49" t="s">
        <v>53</v>
      </c>
      <c r="M44" s="49" t="s">
        <v>55</v>
      </c>
      <c r="N44" s="49">
        <v>130</v>
      </c>
      <c r="O44" s="49">
        <v>8.8000000000000007</v>
      </c>
      <c r="P44" s="50" t="s">
        <v>28</v>
      </c>
      <c r="Q44" s="50" t="s">
        <v>28</v>
      </c>
      <c r="R44" s="49" t="s">
        <v>55</v>
      </c>
      <c r="S44" s="49" t="s">
        <v>53</v>
      </c>
      <c r="T44" s="49" t="s">
        <v>53</v>
      </c>
      <c r="U44" s="49" t="s">
        <v>53</v>
      </c>
      <c r="V44" s="49" t="s">
        <v>53</v>
      </c>
      <c r="W44" s="49" t="s">
        <v>55</v>
      </c>
      <c r="X44" s="49" t="s">
        <v>55</v>
      </c>
      <c r="Y44" s="49" t="s">
        <v>55</v>
      </c>
      <c r="Z44" s="49" t="s">
        <v>55</v>
      </c>
      <c r="AA44" s="49" t="s">
        <v>55</v>
      </c>
      <c r="AB44" s="49" t="s">
        <v>55</v>
      </c>
      <c r="AC44" s="66" t="s">
        <v>55</v>
      </c>
    </row>
    <row r="45" spans="1:29" x14ac:dyDescent="0.25">
      <c r="A45" s="309"/>
      <c r="B45" s="49">
        <v>5</v>
      </c>
      <c r="C45" s="49">
        <v>90</v>
      </c>
      <c r="D45" s="49" t="s">
        <v>27</v>
      </c>
      <c r="E45" s="49">
        <v>2</v>
      </c>
      <c r="F45" s="49" t="s">
        <v>55</v>
      </c>
      <c r="G45" s="49" t="s">
        <v>53</v>
      </c>
      <c r="H45" s="49" t="s">
        <v>53</v>
      </c>
      <c r="I45" s="49" t="s">
        <v>55</v>
      </c>
      <c r="J45" s="49">
        <v>60</v>
      </c>
      <c r="K45" s="49" t="s">
        <v>53</v>
      </c>
      <c r="L45" s="49" t="s">
        <v>53</v>
      </c>
      <c r="M45" s="49" t="s">
        <v>55</v>
      </c>
      <c r="N45" s="49">
        <v>68</v>
      </c>
      <c r="O45" s="50" t="s">
        <v>28</v>
      </c>
      <c r="P45" s="50" t="s">
        <v>28</v>
      </c>
      <c r="Q45" s="50" t="s">
        <v>28</v>
      </c>
      <c r="R45" s="50" t="s">
        <v>55</v>
      </c>
      <c r="S45" s="50" t="s">
        <v>55</v>
      </c>
      <c r="T45" s="50" t="s">
        <v>55</v>
      </c>
      <c r="U45" s="49" t="s">
        <v>53</v>
      </c>
      <c r="V45" s="50" t="s">
        <v>55</v>
      </c>
      <c r="W45" s="49" t="s">
        <v>53</v>
      </c>
      <c r="X45" s="50" t="s">
        <v>55</v>
      </c>
      <c r="Y45" s="50" t="s">
        <v>55</v>
      </c>
      <c r="Z45" s="50" t="s">
        <v>55</v>
      </c>
      <c r="AA45" s="50" t="s">
        <v>55</v>
      </c>
      <c r="AB45" s="50" t="s">
        <v>55</v>
      </c>
      <c r="AC45" s="82" t="s">
        <v>55</v>
      </c>
    </row>
    <row r="46" spans="1:29" x14ac:dyDescent="0.25">
      <c r="A46" s="309"/>
      <c r="B46" s="49">
        <v>6</v>
      </c>
      <c r="C46" s="49">
        <v>71</v>
      </c>
      <c r="D46" s="49" t="s">
        <v>27</v>
      </c>
      <c r="E46" s="49">
        <v>3</v>
      </c>
      <c r="F46" s="49" t="s">
        <v>55</v>
      </c>
      <c r="G46" s="49" t="s">
        <v>53</v>
      </c>
      <c r="H46" s="49" t="s">
        <v>55</v>
      </c>
      <c r="I46" s="49" t="s">
        <v>55</v>
      </c>
      <c r="J46" s="49">
        <v>70</v>
      </c>
      <c r="K46" s="49" t="s">
        <v>53</v>
      </c>
      <c r="L46" s="50" t="s">
        <v>55</v>
      </c>
      <c r="M46" s="49" t="s">
        <v>55</v>
      </c>
      <c r="N46" s="49">
        <v>64</v>
      </c>
      <c r="O46" s="49">
        <v>6</v>
      </c>
      <c r="P46" s="50" t="s">
        <v>28</v>
      </c>
      <c r="Q46" s="50" t="s">
        <v>28</v>
      </c>
      <c r="R46" s="49" t="s">
        <v>55</v>
      </c>
      <c r="S46" s="49" t="s">
        <v>55</v>
      </c>
      <c r="T46" s="49" t="s">
        <v>53</v>
      </c>
      <c r="U46" s="49" t="s">
        <v>55</v>
      </c>
      <c r="V46" s="49" t="s">
        <v>55</v>
      </c>
      <c r="W46" s="49" t="s">
        <v>53</v>
      </c>
      <c r="X46" s="49" t="s">
        <v>55</v>
      </c>
      <c r="Y46" s="49" t="s">
        <v>55</v>
      </c>
      <c r="Z46" s="49" t="s">
        <v>55</v>
      </c>
      <c r="AA46" s="49" t="s">
        <v>55</v>
      </c>
      <c r="AB46" s="49" t="s">
        <v>55</v>
      </c>
      <c r="AC46" s="66" t="s">
        <v>55</v>
      </c>
    </row>
    <row r="47" spans="1:29" ht="15.75" thickBot="1" x14ac:dyDescent="0.3">
      <c r="A47" s="310"/>
      <c r="B47" s="68">
        <v>7</v>
      </c>
      <c r="C47" s="68">
        <v>82</v>
      </c>
      <c r="D47" s="68" t="s">
        <v>26</v>
      </c>
      <c r="E47" s="68">
        <v>2</v>
      </c>
      <c r="F47" s="68" t="s">
        <v>55</v>
      </c>
      <c r="G47" s="68" t="s">
        <v>55</v>
      </c>
      <c r="H47" s="68" t="s">
        <v>55</v>
      </c>
      <c r="I47" s="68" t="s">
        <v>53</v>
      </c>
      <c r="J47" s="68">
        <v>50</v>
      </c>
      <c r="K47" s="68" t="s">
        <v>53</v>
      </c>
      <c r="L47" s="34" t="s">
        <v>55</v>
      </c>
      <c r="M47" s="68" t="s">
        <v>55</v>
      </c>
      <c r="N47" s="68">
        <v>119</v>
      </c>
      <c r="O47" s="34" t="s">
        <v>28</v>
      </c>
      <c r="P47" s="34" t="s">
        <v>28</v>
      </c>
      <c r="Q47" s="34" t="s">
        <v>28</v>
      </c>
      <c r="R47" s="68" t="s">
        <v>53</v>
      </c>
      <c r="S47" s="68" t="s">
        <v>55</v>
      </c>
      <c r="T47" s="68" t="s">
        <v>53</v>
      </c>
      <c r="U47" s="68" t="s">
        <v>53</v>
      </c>
      <c r="V47" s="68" t="s">
        <v>53</v>
      </c>
      <c r="W47" s="68" t="s">
        <v>53</v>
      </c>
      <c r="X47" s="68" t="s">
        <v>55</v>
      </c>
      <c r="Y47" s="68" t="s">
        <v>55</v>
      </c>
      <c r="Z47" s="68" t="s">
        <v>55</v>
      </c>
      <c r="AA47" s="68" t="s">
        <v>55</v>
      </c>
      <c r="AB47" s="68" t="s">
        <v>55</v>
      </c>
      <c r="AC47" s="83" t="s">
        <v>55</v>
      </c>
    </row>
    <row r="48" spans="1:29" x14ac:dyDescent="0.25">
      <c r="A48" s="311" t="s">
        <v>57</v>
      </c>
      <c r="B48" s="301"/>
      <c r="C48" s="77">
        <f>AVERAGE(C41:C47)</f>
        <v>81.571428571428569</v>
      </c>
      <c r="D48" s="78">
        <v>2</v>
      </c>
      <c r="E48" s="54"/>
      <c r="F48" s="78">
        <v>0</v>
      </c>
      <c r="G48" s="78">
        <v>3</v>
      </c>
      <c r="H48" s="78">
        <v>1</v>
      </c>
      <c r="I48" s="78">
        <v>4</v>
      </c>
      <c r="J48" s="77">
        <f>AVERAGE(J41:J47)</f>
        <v>57.142857142857146</v>
      </c>
      <c r="K48" s="78">
        <v>4</v>
      </c>
      <c r="L48" s="78">
        <v>3</v>
      </c>
      <c r="M48" s="78">
        <v>0</v>
      </c>
      <c r="N48" s="77">
        <f>AVERAGE(N41:N47)</f>
        <v>126.71428571428571</v>
      </c>
      <c r="O48" s="79">
        <f>AVERAGE(O41:O47)</f>
        <v>6.42</v>
      </c>
      <c r="P48" s="80" t="s">
        <v>28</v>
      </c>
      <c r="Q48" s="80" t="s">
        <v>28</v>
      </c>
      <c r="R48" s="78">
        <v>0</v>
      </c>
      <c r="S48" s="78">
        <v>1</v>
      </c>
      <c r="T48" s="78">
        <v>5</v>
      </c>
      <c r="U48" s="78">
        <v>5</v>
      </c>
      <c r="V48" s="78">
        <v>2</v>
      </c>
      <c r="W48" s="78">
        <v>6</v>
      </c>
      <c r="X48" s="78">
        <v>0</v>
      </c>
      <c r="Y48" s="78">
        <v>0</v>
      </c>
      <c r="Z48" s="78">
        <v>0</v>
      </c>
      <c r="AA48" s="78">
        <v>0</v>
      </c>
      <c r="AB48" s="78">
        <v>0</v>
      </c>
      <c r="AC48" s="81">
        <v>0</v>
      </c>
    </row>
    <row r="49" spans="1:29" x14ac:dyDescent="0.25">
      <c r="A49" s="285" t="s">
        <v>56</v>
      </c>
      <c r="B49" s="286"/>
      <c r="C49" s="43"/>
      <c r="D49" s="57">
        <f>D48/7*100</f>
        <v>28.571428571428569</v>
      </c>
      <c r="E49" s="43"/>
      <c r="F49" s="30">
        <v>0</v>
      </c>
      <c r="G49" s="57">
        <f>G48/7*100</f>
        <v>42.857142857142854</v>
      </c>
      <c r="H49" s="57">
        <f>H48/7*100</f>
        <v>14.285714285714285</v>
      </c>
      <c r="I49" s="30">
        <v>57.1</v>
      </c>
      <c r="J49" s="75"/>
      <c r="K49" s="57">
        <f t="shared" ref="K49" si="19">K48/7*100</f>
        <v>57.142857142857139</v>
      </c>
      <c r="L49" s="57">
        <f>L48/7*100</f>
        <v>42.857142857142854</v>
      </c>
      <c r="M49" s="30">
        <v>0</v>
      </c>
      <c r="N49" s="76"/>
      <c r="O49" s="75"/>
      <c r="P49" s="43"/>
      <c r="Q49" s="43"/>
      <c r="R49" s="30">
        <f t="shared" ref="R49" si="20">R48/7*100</f>
        <v>0</v>
      </c>
      <c r="S49" s="57">
        <f t="shared" ref="S49" si="21">S48/7*100</f>
        <v>14.285714285714285</v>
      </c>
      <c r="T49" s="57">
        <f t="shared" ref="T49" si="22">T48/7*100</f>
        <v>71.428571428571431</v>
      </c>
      <c r="U49" s="57">
        <f>U48/7*100</f>
        <v>71.428571428571431</v>
      </c>
      <c r="V49" s="57">
        <f t="shared" ref="V49" si="23">V48/7*100</f>
        <v>28.571428571428569</v>
      </c>
      <c r="W49" s="57">
        <f t="shared" ref="W49:X49" si="24">W48/7*100</f>
        <v>85.714285714285708</v>
      </c>
      <c r="X49" s="30">
        <f t="shared" si="24"/>
        <v>0</v>
      </c>
      <c r="Y49" s="30">
        <f t="shared" ref="Y49:AA49" si="25">Y48/7*100</f>
        <v>0</v>
      </c>
      <c r="Z49" s="30">
        <f t="shared" si="25"/>
        <v>0</v>
      </c>
      <c r="AA49" s="30">
        <f t="shared" si="25"/>
        <v>0</v>
      </c>
      <c r="AB49" s="30">
        <f t="shared" ref="AB49:AC49" si="26">AB48/7*100</f>
        <v>0</v>
      </c>
      <c r="AC49" s="31">
        <f t="shared" si="26"/>
        <v>0</v>
      </c>
    </row>
    <row r="50" spans="1:29" x14ac:dyDescent="0.25">
      <c r="A50" s="285" t="s">
        <v>59</v>
      </c>
      <c r="B50" s="286"/>
      <c r="C50" s="57">
        <f>STDEV(C41:C47)</f>
        <v>7.9342536480995465</v>
      </c>
      <c r="D50" s="43"/>
      <c r="E50" s="43"/>
      <c r="F50" s="43"/>
      <c r="G50" s="43"/>
      <c r="H50" s="43"/>
      <c r="I50" s="43"/>
      <c r="J50" s="57">
        <f>STDEV(J41:J47)</f>
        <v>6.9863813100577001</v>
      </c>
      <c r="K50" s="43"/>
      <c r="L50" s="43"/>
      <c r="M50" s="43"/>
      <c r="N50" s="58">
        <f>STDEV(N41:N47)</f>
        <v>55.46985453293312</v>
      </c>
      <c r="O50" s="57">
        <f>STDEV(O41:O47)</f>
        <v>1.3367871932360809</v>
      </c>
      <c r="P50" s="50" t="s">
        <v>28</v>
      </c>
      <c r="Q50" s="50" t="s">
        <v>28</v>
      </c>
      <c r="R50" s="43"/>
      <c r="S50" s="43"/>
      <c r="T50" s="43"/>
      <c r="U50" s="43"/>
      <c r="V50" s="43"/>
      <c r="W50" s="43"/>
      <c r="X50" s="43"/>
      <c r="Y50" s="43"/>
      <c r="Z50" s="43"/>
      <c r="AA50" s="43"/>
      <c r="AB50" s="43"/>
      <c r="AC50" s="47"/>
    </row>
    <row r="51" spans="1:29" ht="15.75" thickBot="1" x14ac:dyDescent="0.3">
      <c r="A51" s="287" t="s">
        <v>60</v>
      </c>
      <c r="B51" s="288"/>
      <c r="C51" s="59">
        <f>C50/SQRT(7)</f>
        <v>2.9988659988254835</v>
      </c>
      <c r="D51" s="46"/>
      <c r="E51" s="46"/>
      <c r="F51" s="46"/>
      <c r="G51" s="46"/>
      <c r="H51" s="46"/>
      <c r="I51" s="46"/>
      <c r="J51" s="59">
        <f t="shared" ref="J51" si="27">J50/SQRT(7)</f>
        <v>2.6406039300974729</v>
      </c>
      <c r="K51" s="46"/>
      <c r="L51" s="46"/>
      <c r="M51" s="46"/>
      <c r="N51" s="60">
        <f>N50/SQRT(7)</f>
        <v>20.965634336438558</v>
      </c>
      <c r="O51" s="59">
        <f>O50/SQRT(5)</f>
        <v>0.59782940710540478</v>
      </c>
      <c r="P51" s="50" t="s">
        <v>28</v>
      </c>
      <c r="Q51" s="50" t="s">
        <v>28</v>
      </c>
      <c r="R51" s="46"/>
      <c r="S51" s="46"/>
      <c r="T51" s="46"/>
      <c r="U51" s="46"/>
      <c r="V51" s="46"/>
      <c r="W51" s="46"/>
      <c r="X51" s="46"/>
      <c r="Y51" s="46"/>
      <c r="Z51" s="46"/>
      <c r="AA51" s="46"/>
      <c r="AB51" s="46"/>
      <c r="AC51" s="48"/>
    </row>
    <row r="52" spans="1:29" ht="15.75" thickBot="1" x14ac:dyDescent="0.3">
      <c r="P52" s="100"/>
      <c r="Q52" s="100"/>
    </row>
    <row r="53" spans="1:29" x14ac:dyDescent="0.25">
      <c r="A53" s="295" t="s">
        <v>63</v>
      </c>
      <c r="B53" s="101">
        <v>1</v>
      </c>
      <c r="C53" s="101">
        <v>75</v>
      </c>
      <c r="D53" s="101" t="s">
        <v>27</v>
      </c>
      <c r="E53" s="101">
        <v>3</v>
      </c>
      <c r="F53" s="103" t="s">
        <v>55</v>
      </c>
      <c r="G53" s="103" t="s">
        <v>55</v>
      </c>
      <c r="H53" s="103" t="s">
        <v>55</v>
      </c>
      <c r="I53" s="101" t="s">
        <v>55</v>
      </c>
      <c r="J53" s="101">
        <v>60</v>
      </c>
      <c r="K53" s="101" t="s">
        <v>53</v>
      </c>
      <c r="L53" s="101" t="s">
        <v>53</v>
      </c>
      <c r="M53" s="101" t="s">
        <v>55</v>
      </c>
      <c r="N53" s="101">
        <v>172</v>
      </c>
      <c r="O53" s="103">
        <v>6.5</v>
      </c>
      <c r="P53" s="104" t="s">
        <v>28</v>
      </c>
      <c r="Q53" s="104" t="s">
        <v>28</v>
      </c>
      <c r="R53" s="101" t="s">
        <v>55</v>
      </c>
      <c r="S53" s="101" t="s">
        <v>55</v>
      </c>
      <c r="T53" s="101" t="s">
        <v>53</v>
      </c>
      <c r="U53" s="101" t="s">
        <v>53</v>
      </c>
      <c r="V53" s="103" t="s">
        <v>53</v>
      </c>
      <c r="W53" s="103" t="s">
        <v>53</v>
      </c>
      <c r="X53" s="103" t="s">
        <v>55</v>
      </c>
      <c r="Y53" s="103" t="s">
        <v>53</v>
      </c>
      <c r="Z53" s="101" t="s">
        <v>55</v>
      </c>
      <c r="AA53" s="103" t="s">
        <v>55</v>
      </c>
      <c r="AB53" s="103" t="s">
        <v>55</v>
      </c>
      <c r="AC53" s="105" t="s">
        <v>53</v>
      </c>
    </row>
    <row r="54" spans="1:29" x14ac:dyDescent="0.25">
      <c r="A54" s="296"/>
      <c r="B54" s="87">
        <v>2</v>
      </c>
      <c r="C54" s="87">
        <v>73</v>
      </c>
      <c r="D54" s="87" t="s">
        <v>26</v>
      </c>
      <c r="E54" s="36" t="s">
        <v>28</v>
      </c>
      <c r="F54" s="36" t="s">
        <v>55</v>
      </c>
      <c r="G54" s="36" t="s">
        <v>55</v>
      </c>
      <c r="H54" s="36" t="s">
        <v>55</v>
      </c>
      <c r="I54" s="36" t="s">
        <v>55</v>
      </c>
      <c r="J54" s="87">
        <v>50</v>
      </c>
      <c r="K54" s="87" t="s">
        <v>53</v>
      </c>
      <c r="L54" s="102" t="s">
        <v>55</v>
      </c>
      <c r="M54" s="87" t="s">
        <v>55</v>
      </c>
      <c r="N54" s="87">
        <v>244</v>
      </c>
      <c r="O54" s="102" t="s">
        <v>28</v>
      </c>
      <c r="P54" s="102" t="s">
        <v>28</v>
      </c>
      <c r="Q54" s="102" t="s">
        <v>28</v>
      </c>
      <c r="R54" s="87" t="s">
        <v>55</v>
      </c>
      <c r="S54" s="87" t="s">
        <v>55</v>
      </c>
      <c r="T54" s="87" t="s">
        <v>53</v>
      </c>
      <c r="U54" s="87" t="s">
        <v>53</v>
      </c>
      <c r="V54" s="36" t="s">
        <v>53</v>
      </c>
      <c r="W54" s="36" t="s">
        <v>53</v>
      </c>
      <c r="X54" s="36" t="s">
        <v>55</v>
      </c>
      <c r="Y54" s="36" t="s">
        <v>55</v>
      </c>
      <c r="Z54" s="87" t="s">
        <v>55</v>
      </c>
      <c r="AA54" s="36" t="s">
        <v>55</v>
      </c>
      <c r="AB54" s="36" t="s">
        <v>55</v>
      </c>
      <c r="AC54" s="39" t="s">
        <v>55</v>
      </c>
    </row>
    <row r="55" spans="1:29" x14ac:dyDescent="0.25">
      <c r="A55" s="296"/>
      <c r="B55" s="87">
        <v>3</v>
      </c>
      <c r="C55" s="87">
        <v>57</v>
      </c>
      <c r="D55" s="87" t="s">
        <v>26</v>
      </c>
      <c r="E55" s="87">
        <v>4</v>
      </c>
      <c r="F55" s="36" t="s">
        <v>55</v>
      </c>
      <c r="G55" s="36" t="s">
        <v>55</v>
      </c>
      <c r="H55" s="36" t="s">
        <v>55</v>
      </c>
      <c r="I55" s="36" t="s">
        <v>55</v>
      </c>
      <c r="J55" s="87">
        <v>55</v>
      </c>
      <c r="K55" s="87" t="s">
        <v>53</v>
      </c>
      <c r="L55" s="87" t="s">
        <v>53</v>
      </c>
      <c r="M55" s="87" t="s">
        <v>55</v>
      </c>
      <c r="N55" s="87">
        <v>92</v>
      </c>
      <c r="O55" s="36">
        <v>6.1</v>
      </c>
      <c r="P55" s="102" t="s">
        <v>28</v>
      </c>
      <c r="Q55" s="102" t="s">
        <v>28</v>
      </c>
      <c r="R55" s="87" t="s">
        <v>53</v>
      </c>
      <c r="S55" s="87" t="s">
        <v>55</v>
      </c>
      <c r="T55" s="87" t="s">
        <v>53</v>
      </c>
      <c r="U55" s="87" t="s">
        <v>53</v>
      </c>
      <c r="V55" s="36" t="s">
        <v>53</v>
      </c>
      <c r="W55" s="36" t="s">
        <v>55</v>
      </c>
      <c r="X55" s="36" t="s">
        <v>53</v>
      </c>
      <c r="Y55" s="36" t="s">
        <v>55</v>
      </c>
      <c r="Z55" s="87" t="s">
        <v>55</v>
      </c>
      <c r="AA55" s="36" t="s">
        <v>53</v>
      </c>
      <c r="AB55" s="36" t="s">
        <v>53</v>
      </c>
      <c r="AC55" s="39" t="s">
        <v>55</v>
      </c>
    </row>
    <row r="56" spans="1:29" x14ac:dyDescent="0.25">
      <c r="A56" s="296"/>
      <c r="B56" s="87">
        <v>4</v>
      </c>
      <c r="C56" s="87">
        <v>73</v>
      </c>
      <c r="D56" s="87" t="s">
        <v>26</v>
      </c>
      <c r="E56" s="87">
        <v>2</v>
      </c>
      <c r="F56" s="36" t="s">
        <v>53</v>
      </c>
      <c r="G56" s="36" t="s">
        <v>55</v>
      </c>
      <c r="H56" s="36" t="s">
        <v>53</v>
      </c>
      <c r="I56" s="36" t="s">
        <v>55</v>
      </c>
      <c r="J56" s="87">
        <v>55</v>
      </c>
      <c r="K56" s="87" t="s">
        <v>53</v>
      </c>
      <c r="L56" s="87" t="s">
        <v>53</v>
      </c>
      <c r="M56" s="87" t="s">
        <v>55</v>
      </c>
      <c r="N56" s="87">
        <v>217</v>
      </c>
      <c r="O56" s="36">
        <v>9.3000000000000007</v>
      </c>
      <c r="P56" s="102" t="s">
        <v>28</v>
      </c>
      <c r="Q56" s="102" t="s">
        <v>28</v>
      </c>
      <c r="R56" s="87" t="s">
        <v>55</v>
      </c>
      <c r="S56" s="87" t="s">
        <v>55</v>
      </c>
      <c r="T56" s="87" t="s">
        <v>53</v>
      </c>
      <c r="U56" s="87" t="s">
        <v>53</v>
      </c>
      <c r="V56" s="36" t="s">
        <v>53</v>
      </c>
      <c r="W56" s="36" t="s">
        <v>53</v>
      </c>
      <c r="X56" s="36" t="s">
        <v>53</v>
      </c>
      <c r="Y56" s="36" t="s">
        <v>55</v>
      </c>
      <c r="Z56" s="87" t="s">
        <v>55</v>
      </c>
      <c r="AA56" s="36" t="s">
        <v>55</v>
      </c>
      <c r="AB56" s="36" t="s">
        <v>55</v>
      </c>
      <c r="AC56" s="39" t="s">
        <v>53</v>
      </c>
    </row>
    <row r="57" spans="1:29" ht="15" customHeight="1" x14ac:dyDescent="0.25">
      <c r="A57" s="296"/>
      <c r="B57" s="87">
        <v>5</v>
      </c>
      <c r="C57" s="87">
        <v>82</v>
      </c>
      <c r="D57" s="87" t="s">
        <v>27</v>
      </c>
      <c r="E57" s="36">
        <v>3</v>
      </c>
      <c r="F57" s="36" t="s">
        <v>53</v>
      </c>
      <c r="G57" s="36" t="s">
        <v>55</v>
      </c>
      <c r="H57" s="36" t="s">
        <v>55</v>
      </c>
      <c r="I57" s="36" t="s">
        <v>55</v>
      </c>
      <c r="J57" s="87">
        <v>55</v>
      </c>
      <c r="K57" s="87" t="s">
        <v>53</v>
      </c>
      <c r="L57" s="87" t="s">
        <v>53</v>
      </c>
      <c r="M57" s="87" t="s">
        <v>55</v>
      </c>
      <c r="N57" s="87">
        <v>94</v>
      </c>
      <c r="O57" s="36">
        <v>8.6999999999999993</v>
      </c>
      <c r="P57" s="102" t="s">
        <v>28</v>
      </c>
      <c r="Q57" s="102" t="s">
        <v>28</v>
      </c>
      <c r="R57" s="87" t="s">
        <v>55</v>
      </c>
      <c r="S57" s="87" t="s">
        <v>55</v>
      </c>
      <c r="T57" s="87" t="s">
        <v>55</v>
      </c>
      <c r="U57" s="87" t="s">
        <v>53</v>
      </c>
      <c r="V57" s="102" t="s">
        <v>55</v>
      </c>
      <c r="W57" s="36" t="s">
        <v>55</v>
      </c>
      <c r="X57" s="102" t="s">
        <v>55</v>
      </c>
      <c r="Y57" s="102" t="s">
        <v>55</v>
      </c>
      <c r="Z57" s="87" t="s">
        <v>55</v>
      </c>
      <c r="AA57" s="102" t="s">
        <v>55</v>
      </c>
      <c r="AB57" s="36" t="s">
        <v>55</v>
      </c>
      <c r="AC57" s="106" t="s">
        <v>55</v>
      </c>
    </row>
    <row r="58" spans="1:29" ht="15.75" thickBot="1" x14ac:dyDescent="0.3">
      <c r="A58" s="297"/>
      <c r="B58" s="91">
        <v>6</v>
      </c>
      <c r="C58" s="91">
        <v>79</v>
      </c>
      <c r="D58" s="91" t="s">
        <v>26</v>
      </c>
      <c r="E58" s="91">
        <v>4</v>
      </c>
      <c r="F58" s="107" t="s">
        <v>55</v>
      </c>
      <c r="G58" s="107" t="s">
        <v>53</v>
      </c>
      <c r="H58" s="107" t="s">
        <v>53</v>
      </c>
      <c r="I58" s="107" t="s">
        <v>55</v>
      </c>
      <c r="J58" s="91">
        <v>55</v>
      </c>
      <c r="K58" s="91" t="s">
        <v>53</v>
      </c>
      <c r="L58" s="91" t="s">
        <v>53</v>
      </c>
      <c r="M58" s="91" t="s">
        <v>55</v>
      </c>
      <c r="N58" s="91">
        <v>178</v>
      </c>
      <c r="O58" s="107">
        <v>9.3000000000000007</v>
      </c>
      <c r="P58" s="108" t="s">
        <v>28</v>
      </c>
      <c r="Q58" s="108" t="s">
        <v>28</v>
      </c>
      <c r="R58" s="91" t="s">
        <v>55</v>
      </c>
      <c r="S58" s="91" t="s">
        <v>55</v>
      </c>
      <c r="T58" s="91" t="s">
        <v>53</v>
      </c>
      <c r="U58" s="91" t="s">
        <v>53</v>
      </c>
      <c r="V58" s="107" t="s">
        <v>53</v>
      </c>
      <c r="W58" s="108" t="s">
        <v>55</v>
      </c>
      <c r="X58" s="108" t="s">
        <v>55</v>
      </c>
      <c r="Y58" s="108" t="s">
        <v>55</v>
      </c>
      <c r="Z58" s="91" t="s">
        <v>55</v>
      </c>
      <c r="AA58" s="108" t="s">
        <v>55</v>
      </c>
      <c r="AB58" s="108" t="s">
        <v>55</v>
      </c>
      <c r="AC58" s="109" t="s">
        <v>55</v>
      </c>
    </row>
    <row r="59" spans="1:29" x14ac:dyDescent="0.25">
      <c r="A59" s="300" t="s">
        <v>57</v>
      </c>
      <c r="B59" s="301"/>
      <c r="C59" s="95">
        <f>AVERAGE(C53,C54,C55,C56,C57:C58)</f>
        <v>73.166666666666671</v>
      </c>
      <c r="D59" s="96">
        <v>4</v>
      </c>
      <c r="E59" s="97"/>
      <c r="F59" s="98">
        <v>2</v>
      </c>
      <c r="G59" s="98">
        <v>1</v>
      </c>
      <c r="H59" s="98">
        <v>2</v>
      </c>
      <c r="I59" s="98">
        <v>0</v>
      </c>
      <c r="J59" s="98">
        <f>AVERAGE(J53,J54,J55,J56,J57:J58)</f>
        <v>55</v>
      </c>
      <c r="K59" s="98">
        <v>6</v>
      </c>
      <c r="L59" s="98">
        <v>5</v>
      </c>
      <c r="M59" s="98">
        <v>0</v>
      </c>
      <c r="N59" s="95">
        <f>AVERAGE(N53,N54,N55,N56,N57,N58)</f>
        <v>166.16666666666666</v>
      </c>
      <c r="O59" s="96">
        <f>AVERAGE(O53,O55,O56,O57,O58)</f>
        <v>7.9799999999999995</v>
      </c>
      <c r="P59" s="80" t="s">
        <v>28</v>
      </c>
      <c r="Q59" s="80" t="s">
        <v>28</v>
      </c>
      <c r="R59" s="98">
        <v>1</v>
      </c>
      <c r="S59" s="98">
        <v>0</v>
      </c>
      <c r="T59" s="98">
        <v>5</v>
      </c>
      <c r="U59" s="98">
        <v>6</v>
      </c>
      <c r="V59" s="98">
        <v>5</v>
      </c>
      <c r="W59" s="98">
        <v>3</v>
      </c>
      <c r="X59" s="98">
        <v>2</v>
      </c>
      <c r="Y59" s="98">
        <v>1</v>
      </c>
      <c r="Z59" s="98">
        <v>0</v>
      </c>
      <c r="AA59" s="98">
        <v>1</v>
      </c>
      <c r="AB59" s="98">
        <v>1</v>
      </c>
      <c r="AC59" s="99">
        <v>2</v>
      </c>
    </row>
    <row r="60" spans="1:29" x14ac:dyDescent="0.25">
      <c r="A60" s="285" t="s">
        <v>56</v>
      </c>
      <c r="B60" s="286"/>
      <c r="C60" s="89"/>
      <c r="D60" s="89">
        <f>D59/6*100</f>
        <v>66.666666666666657</v>
      </c>
      <c r="E60" s="44"/>
      <c r="F60" s="87">
        <v>33.299999999999997</v>
      </c>
      <c r="G60" s="87">
        <v>16.7</v>
      </c>
      <c r="H60" s="87">
        <v>33.299999999999997</v>
      </c>
      <c r="I60" s="87">
        <v>0</v>
      </c>
      <c r="J60" s="44"/>
      <c r="K60" s="87">
        <f t="shared" ref="K60" si="28">K59/6*100</f>
        <v>100</v>
      </c>
      <c r="L60" s="89">
        <f>L59/6*100</f>
        <v>83.333333333333343</v>
      </c>
      <c r="M60" s="87">
        <v>0</v>
      </c>
      <c r="N60" s="44"/>
      <c r="O60" s="44"/>
      <c r="P60" s="43"/>
      <c r="Q60" s="43"/>
      <c r="R60" s="89">
        <f t="shared" ref="R60" si="29">R59/6*100</f>
        <v>16.666666666666664</v>
      </c>
      <c r="S60" s="89">
        <f t="shared" ref="S60:AB60" si="30">S59/6*100</f>
        <v>0</v>
      </c>
      <c r="T60" s="89">
        <f t="shared" si="30"/>
        <v>83.333333333333343</v>
      </c>
      <c r="U60" s="89">
        <f t="shared" si="30"/>
        <v>100</v>
      </c>
      <c r="V60" s="89">
        <f t="shared" si="30"/>
        <v>83.333333333333343</v>
      </c>
      <c r="W60" s="89">
        <f t="shared" si="30"/>
        <v>50</v>
      </c>
      <c r="X60" s="89">
        <f t="shared" si="30"/>
        <v>33.333333333333329</v>
      </c>
      <c r="Y60" s="89">
        <f t="shared" si="30"/>
        <v>16.666666666666664</v>
      </c>
      <c r="Z60" s="89">
        <f t="shared" si="30"/>
        <v>0</v>
      </c>
      <c r="AA60" s="89">
        <f t="shared" si="30"/>
        <v>16.666666666666664</v>
      </c>
      <c r="AB60" s="89">
        <f t="shared" si="30"/>
        <v>16.666666666666664</v>
      </c>
      <c r="AC60" s="111">
        <f t="shared" ref="AC60" si="31">AC59/6*100</f>
        <v>33.333333333333329</v>
      </c>
    </row>
    <row r="61" spans="1:29" x14ac:dyDescent="0.25">
      <c r="A61" s="285" t="s">
        <v>59</v>
      </c>
      <c r="B61" s="286"/>
      <c r="C61" s="89">
        <f>STDEV(C53,C54,C55,C56,C57:C58)</f>
        <v>8.6813977369238433</v>
      </c>
      <c r="D61" s="90"/>
      <c r="E61" s="44"/>
      <c r="F61" s="44"/>
      <c r="G61" s="44"/>
      <c r="H61" s="44"/>
      <c r="I61" s="44"/>
      <c r="J61" s="89">
        <f>STDEV(J53,J54,J55,J56,J57,J58:J58)</f>
        <v>3.1622776601683795</v>
      </c>
      <c r="K61" s="44"/>
      <c r="L61" s="44"/>
      <c r="M61" s="44"/>
      <c r="N61" s="88">
        <f>STDEV(N53,N54,N55,N56,N57,N58)</f>
        <v>62.489732489959252</v>
      </c>
      <c r="O61" s="89">
        <f>STDEV(O53,O54,O55,O56,O57,O58)</f>
        <v>1.5594870951694348</v>
      </c>
      <c r="P61" s="50" t="s">
        <v>28</v>
      </c>
      <c r="Q61" s="50" t="s">
        <v>28</v>
      </c>
      <c r="R61" s="44"/>
      <c r="S61" s="44"/>
      <c r="T61" s="44"/>
      <c r="U61" s="44"/>
      <c r="V61" s="44"/>
      <c r="W61" s="44"/>
      <c r="X61" s="44"/>
      <c r="Y61" s="44"/>
      <c r="Z61" s="44"/>
      <c r="AA61" s="44"/>
      <c r="AB61" s="44"/>
      <c r="AC61" s="112"/>
    </row>
    <row r="62" spans="1:29" ht="15.75" thickBot="1" x14ac:dyDescent="0.3">
      <c r="A62" s="287" t="s">
        <v>60</v>
      </c>
      <c r="B62" s="288"/>
      <c r="C62" s="92">
        <f>C61/SQRT(6)</f>
        <v>3.5441657849360086</v>
      </c>
      <c r="D62" s="93"/>
      <c r="E62" s="94"/>
      <c r="F62" s="94"/>
      <c r="G62" s="94"/>
      <c r="H62" s="94"/>
      <c r="I62" s="94"/>
      <c r="J62" s="92">
        <f>J61/SQRT(6)</f>
        <v>1.2909944487358058</v>
      </c>
      <c r="K62" s="94"/>
      <c r="L62" s="94"/>
      <c r="M62" s="94"/>
      <c r="N62" s="110">
        <f>N61/SQRT(6)</f>
        <v>25.511326460569986</v>
      </c>
      <c r="O62" s="92">
        <f t="shared" ref="O62" si="32">O61/SQRT(6)</f>
        <v>0.63665794060337744</v>
      </c>
      <c r="P62" s="34" t="s">
        <v>28</v>
      </c>
      <c r="Q62" s="34" t="s">
        <v>28</v>
      </c>
      <c r="R62" s="94"/>
      <c r="S62" s="94"/>
      <c r="T62" s="94"/>
      <c r="U62" s="94"/>
      <c r="V62" s="94"/>
      <c r="W62" s="94"/>
      <c r="X62" s="94"/>
      <c r="Y62" s="94"/>
      <c r="Z62" s="94"/>
      <c r="AA62" s="94"/>
      <c r="AB62" s="94"/>
      <c r="AC62" s="113"/>
    </row>
    <row r="63" spans="1:29" ht="15.75" thickBot="1" x14ac:dyDescent="0.3"/>
    <row r="64" spans="1:29" x14ac:dyDescent="0.25">
      <c r="B64" s="192" t="s">
        <v>66</v>
      </c>
      <c r="C64" s="291" t="s">
        <v>67</v>
      </c>
      <c r="D64" s="292"/>
    </row>
    <row r="65" spans="1:21" ht="15.75" thickBot="1" x14ac:dyDescent="0.3">
      <c r="B65" s="189"/>
      <c r="C65" s="289" t="s">
        <v>20</v>
      </c>
      <c r="D65" s="290"/>
    </row>
    <row r="70" spans="1:21" x14ac:dyDescent="0.25">
      <c r="U70" s="11"/>
    </row>
    <row r="71" spans="1:21" x14ac:dyDescent="0.25">
      <c r="A71" s="21"/>
      <c r="U71" s="13"/>
    </row>
    <row r="72" spans="1:21" x14ac:dyDescent="0.25">
      <c r="U72" s="11"/>
    </row>
    <row r="73" spans="1:21" x14ac:dyDescent="0.25">
      <c r="U73" s="10"/>
    </row>
    <row r="74" spans="1:21" x14ac:dyDescent="0.25">
      <c r="U74" s="10"/>
    </row>
  </sheetData>
  <mergeCells count="31">
    <mergeCell ref="R2:AC2"/>
    <mergeCell ref="A6:A13"/>
    <mergeCell ref="C4:AC4"/>
    <mergeCell ref="A39:B39"/>
    <mergeCell ref="A53:A58"/>
    <mergeCell ref="A41:A47"/>
    <mergeCell ref="A48:B48"/>
    <mergeCell ref="A49:B49"/>
    <mergeCell ref="A50:B50"/>
    <mergeCell ref="A51:B51"/>
    <mergeCell ref="A29:A35"/>
    <mergeCell ref="A36:B36"/>
    <mergeCell ref="A37:B37"/>
    <mergeCell ref="A38:B38"/>
    <mergeCell ref="A59:B59"/>
    <mergeCell ref="A19:A23"/>
    <mergeCell ref="A24:B24"/>
    <mergeCell ref="A25:B25"/>
    <mergeCell ref="A26:B26"/>
    <mergeCell ref="A27:B27"/>
    <mergeCell ref="N2:Q2"/>
    <mergeCell ref="A14:B14"/>
    <mergeCell ref="A16:B16"/>
    <mergeCell ref="A15:B15"/>
    <mergeCell ref="A17:B17"/>
    <mergeCell ref="F2:I2"/>
    <mergeCell ref="A60:B60"/>
    <mergeCell ref="A61:B61"/>
    <mergeCell ref="A62:B62"/>
    <mergeCell ref="C65:D65"/>
    <mergeCell ref="C64:D6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44"/>
  <sheetViews>
    <sheetView workbookViewId="0">
      <selection activeCell="A36" sqref="A36"/>
    </sheetView>
  </sheetViews>
  <sheetFormatPr defaultColWidth="11.42578125" defaultRowHeight="15" x14ac:dyDescent="0.25"/>
  <cols>
    <col min="1" max="1" width="22.28515625" customWidth="1"/>
    <col min="2" max="2" width="11.42578125" customWidth="1"/>
  </cols>
  <sheetData>
    <row r="1" spans="1:31" x14ac:dyDescent="0.25">
      <c r="A1" s="193" t="s">
        <v>69</v>
      </c>
    </row>
    <row r="2" spans="1:31" ht="15.75" thickBot="1" x14ac:dyDescent="0.3"/>
    <row r="3" spans="1:31" ht="15.75" thickBot="1" x14ac:dyDescent="0.3">
      <c r="B3" s="280" t="s">
        <v>29</v>
      </c>
      <c r="C3" s="281"/>
      <c r="D3" s="281"/>
      <c r="E3" s="281"/>
      <c r="F3" s="282"/>
      <c r="G3" s="280" t="s">
        <v>4</v>
      </c>
      <c r="H3" s="281"/>
      <c r="I3" s="281"/>
      <c r="J3" s="281"/>
      <c r="K3" s="282"/>
      <c r="L3" s="280" t="s">
        <v>5</v>
      </c>
      <c r="M3" s="281"/>
      <c r="N3" s="281"/>
      <c r="O3" s="281"/>
      <c r="P3" s="282"/>
      <c r="Q3" s="280" t="s">
        <v>6</v>
      </c>
      <c r="R3" s="281"/>
      <c r="S3" s="281"/>
      <c r="T3" s="281"/>
      <c r="U3" s="282"/>
      <c r="V3" s="280" t="s">
        <v>7</v>
      </c>
      <c r="W3" s="281"/>
      <c r="X3" s="281"/>
      <c r="Y3" s="281"/>
      <c r="Z3" s="282"/>
      <c r="AA3" s="280" t="s">
        <v>8</v>
      </c>
      <c r="AB3" s="281"/>
      <c r="AC3" s="281"/>
      <c r="AD3" s="281"/>
      <c r="AE3" s="282"/>
    </row>
    <row r="4" spans="1:31" ht="15.75" thickBot="1" x14ac:dyDescent="0.3">
      <c r="B4" s="20" t="s">
        <v>51</v>
      </c>
      <c r="C4" s="2" t="s">
        <v>0</v>
      </c>
      <c r="D4" s="2" t="s">
        <v>2</v>
      </c>
      <c r="E4" s="2" t="s">
        <v>1</v>
      </c>
      <c r="F4" s="3" t="s">
        <v>3</v>
      </c>
      <c r="G4" s="20" t="s">
        <v>51</v>
      </c>
      <c r="H4" s="2" t="s">
        <v>0</v>
      </c>
      <c r="I4" s="2" t="s">
        <v>2</v>
      </c>
      <c r="J4" s="2" t="s">
        <v>1</v>
      </c>
      <c r="K4" s="3" t="s">
        <v>3</v>
      </c>
      <c r="L4" s="20" t="s">
        <v>51</v>
      </c>
      <c r="M4" s="2" t="s">
        <v>0</v>
      </c>
      <c r="N4" s="2" t="s">
        <v>2</v>
      </c>
      <c r="O4" s="2" t="s">
        <v>1</v>
      </c>
      <c r="P4" s="3" t="s">
        <v>3</v>
      </c>
      <c r="Q4" s="20" t="s">
        <v>51</v>
      </c>
      <c r="R4" s="2" t="s">
        <v>0</v>
      </c>
      <c r="S4" s="2" t="s">
        <v>2</v>
      </c>
      <c r="T4" s="2" t="s">
        <v>1</v>
      </c>
      <c r="U4" s="3" t="s">
        <v>3</v>
      </c>
      <c r="V4" s="20" t="s">
        <v>51</v>
      </c>
      <c r="W4" s="2" t="s">
        <v>0</v>
      </c>
      <c r="X4" s="2" t="s">
        <v>2</v>
      </c>
      <c r="Y4" s="2" t="s">
        <v>1</v>
      </c>
      <c r="Z4" s="3" t="s">
        <v>3</v>
      </c>
      <c r="AA4" s="20" t="s">
        <v>51</v>
      </c>
      <c r="AB4" s="2" t="s">
        <v>0</v>
      </c>
      <c r="AC4" s="2" t="s">
        <v>2</v>
      </c>
      <c r="AD4" s="2" t="s">
        <v>1</v>
      </c>
      <c r="AE4" s="3" t="s">
        <v>3</v>
      </c>
    </row>
    <row r="5" spans="1:31" x14ac:dyDescent="0.25">
      <c r="A5" s="18"/>
      <c r="B5" s="152">
        <v>1</v>
      </c>
      <c r="C5" s="154">
        <v>32</v>
      </c>
      <c r="D5" s="154">
        <v>27</v>
      </c>
      <c r="E5" s="154">
        <v>123</v>
      </c>
      <c r="F5" s="171">
        <v>760</v>
      </c>
      <c r="G5" s="138">
        <v>1</v>
      </c>
      <c r="H5" s="154">
        <v>49</v>
      </c>
      <c r="I5" s="154">
        <v>17</v>
      </c>
      <c r="J5" s="154">
        <v>282</v>
      </c>
      <c r="K5" s="171">
        <v>599</v>
      </c>
      <c r="L5" s="138">
        <v>1</v>
      </c>
      <c r="M5" s="154">
        <v>17</v>
      </c>
      <c r="N5" s="154">
        <v>30</v>
      </c>
      <c r="O5" s="169"/>
      <c r="P5" s="171">
        <v>605</v>
      </c>
      <c r="Q5" s="138">
        <v>1</v>
      </c>
      <c r="R5" s="154">
        <v>74</v>
      </c>
      <c r="S5" s="154">
        <v>124</v>
      </c>
      <c r="T5" s="154">
        <v>392</v>
      </c>
      <c r="U5" s="171">
        <v>601</v>
      </c>
      <c r="V5" s="138">
        <v>1</v>
      </c>
      <c r="W5" s="154">
        <v>42</v>
      </c>
      <c r="X5" s="154">
        <v>94</v>
      </c>
      <c r="Y5" s="154">
        <v>695</v>
      </c>
      <c r="Z5" s="171">
        <v>644</v>
      </c>
      <c r="AA5" s="129">
        <v>1</v>
      </c>
      <c r="AB5" s="196">
        <v>393</v>
      </c>
      <c r="AC5" s="196">
        <v>415</v>
      </c>
      <c r="AD5" s="196">
        <v>409</v>
      </c>
      <c r="AE5" s="196">
        <v>411</v>
      </c>
    </row>
    <row r="6" spans="1:31" x14ac:dyDescent="0.25">
      <c r="A6" s="18"/>
      <c r="B6" s="156">
        <v>2</v>
      </c>
      <c r="C6" s="116">
        <v>50</v>
      </c>
      <c r="D6" s="116">
        <v>47</v>
      </c>
      <c r="E6" s="116">
        <v>466</v>
      </c>
      <c r="F6" s="146">
        <v>792</v>
      </c>
      <c r="G6" s="207">
        <v>2</v>
      </c>
      <c r="H6" s="116">
        <v>270</v>
      </c>
      <c r="I6" s="116">
        <v>385</v>
      </c>
      <c r="J6" s="116">
        <v>538</v>
      </c>
      <c r="K6" s="146">
        <v>892</v>
      </c>
      <c r="L6" s="207">
        <v>2</v>
      </c>
      <c r="M6" s="116">
        <v>53</v>
      </c>
      <c r="N6" s="116">
        <v>53</v>
      </c>
      <c r="O6" s="116">
        <v>332</v>
      </c>
      <c r="P6" s="146">
        <v>272</v>
      </c>
      <c r="Q6" s="207">
        <v>2</v>
      </c>
      <c r="R6" s="116">
        <v>147</v>
      </c>
      <c r="S6" s="116">
        <v>304</v>
      </c>
      <c r="T6" s="116">
        <v>254</v>
      </c>
      <c r="U6" s="146">
        <v>280</v>
      </c>
      <c r="V6" s="207">
        <v>2</v>
      </c>
      <c r="W6" s="116">
        <v>99</v>
      </c>
      <c r="X6" s="122"/>
      <c r="Y6" s="116">
        <v>737</v>
      </c>
      <c r="Z6" s="206"/>
      <c r="AA6" s="202">
        <v>2</v>
      </c>
      <c r="AB6" s="194">
        <v>167</v>
      </c>
      <c r="AC6" s="195"/>
      <c r="AD6" s="194">
        <v>368</v>
      </c>
      <c r="AE6" s="195"/>
    </row>
    <row r="7" spans="1:31" x14ac:dyDescent="0.25">
      <c r="A7" s="18"/>
      <c r="B7" s="156">
        <v>3</v>
      </c>
      <c r="C7" s="116">
        <v>20</v>
      </c>
      <c r="D7" s="116">
        <v>88</v>
      </c>
      <c r="E7" s="116">
        <v>328</v>
      </c>
      <c r="F7" s="146">
        <v>700</v>
      </c>
      <c r="G7" s="207">
        <v>3</v>
      </c>
      <c r="H7" s="116">
        <v>147</v>
      </c>
      <c r="I7" s="116">
        <v>133</v>
      </c>
      <c r="J7" s="116">
        <v>215</v>
      </c>
      <c r="K7" s="146">
        <v>601</v>
      </c>
      <c r="L7" s="207">
        <v>3</v>
      </c>
      <c r="M7" s="116">
        <v>182</v>
      </c>
      <c r="N7" s="116">
        <v>155</v>
      </c>
      <c r="O7" s="116">
        <v>724</v>
      </c>
      <c r="P7" s="146">
        <v>649</v>
      </c>
      <c r="Q7" s="207">
        <v>3</v>
      </c>
      <c r="R7" s="116">
        <v>68</v>
      </c>
      <c r="S7" s="116">
        <v>91</v>
      </c>
      <c r="T7" s="116">
        <v>359</v>
      </c>
      <c r="U7" s="146">
        <v>398</v>
      </c>
      <c r="V7" s="207">
        <v>3</v>
      </c>
      <c r="W7" s="122"/>
      <c r="X7" s="116">
        <v>180</v>
      </c>
      <c r="Y7" s="116">
        <v>180</v>
      </c>
      <c r="Z7" s="146">
        <v>538</v>
      </c>
      <c r="AA7" s="202">
        <v>3</v>
      </c>
      <c r="AB7" s="194">
        <v>57.381300000000003</v>
      </c>
      <c r="AC7" s="194">
        <v>55.063800000000001</v>
      </c>
      <c r="AD7" s="194">
        <v>308.96910000000003</v>
      </c>
      <c r="AE7" s="194">
        <v>264.19499999999999</v>
      </c>
    </row>
    <row r="8" spans="1:31" x14ac:dyDescent="0.25">
      <c r="A8" s="18"/>
      <c r="B8" s="156">
        <v>4</v>
      </c>
      <c r="C8" s="116">
        <v>55</v>
      </c>
      <c r="D8" s="116">
        <v>57</v>
      </c>
      <c r="E8" s="116">
        <v>361</v>
      </c>
      <c r="F8" s="146">
        <v>760</v>
      </c>
      <c r="G8" s="208">
        <v>4</v>
      </c>
      <c r="H8" s="116">
        <v>125</v>
      </c>
      <c r="I8" s="116">
        <v>153</v>
      </c>
      <c r="J8" s="116">
        <v>343</v>
      </c>
      <c r="K8" s="146">
        <v>583</v>
      </c>
      <c r="L8" s="207">
        <v>4</v>
      </c>
      <c r="M8" s="116">
        <v>134</v>
      </c>
      <c r="N8" s="116">
        <v>224</v>
      </c>
      <c r="O8" s="122"/>
      <c r="P8" s="146">
        <v>736</v>
      </c>
      <c r="Q8" s="208">
        <v>4</v>
      </c>
      <c r="R8" s="116">
        <v>41</v>
      </c>
      <c r="S8" s="116">
        <v>71</v>
      </c>
      <c r="T8" s="116">
        <v>377</v>
      </c>
      <c r="U8" s="146">
        <v>436</v>
      </c>
      <c r="V8" s="208">
        <v>4</v>
      </c>
      <c r="W8" s="116">
        <v>49</v>
      </c>
      <c r="X8" s="116">
        <v>93</v>
      </c>
      <c r="Y8" s="116">
        <v>266</v>
      </c>
      <c r="Z8" s="146">
        <v>293</v>
      </c>
      <c r="AA8" s="203">
        <v>4</v>
      </c>
      <c r="AB8" s="194">
        <v>67.7637</v>
      </c>
      <c r="AC8" s="194">
        <v>203.2911</v>
      </c>
      <c r="AD8" s="194">
        <v>256.779</v>
      </c>
      <c r="AE8" s="194">
        <v>207.92609999999999</v>
      </c>
    </row>
    <row r="9" spans="1:31" x14ac:dyDescent="0.25">
      <c r="A9" s="18"/>
      <c r="B9" s="156">
        <v>5</v>
      </c>
      <c r="C9" s="122"/>
      <c r="D9" s="116">
        <v>252</v>
      </c>
      <c r="E9" s="116">
        <v>223</v>
      </c>
      <c r="F9" s="146">
        <v>842</v>
      </c>
      <c r="G9" s="208">
        <v>5</v>
      </c>
      <c r="H9" s="116">
        <v>84</v>
      </c>
      <c r="I9" s="116">
        <v>69</v>
      </c>
      <c r="J9" s="116">
        <v>204</v>
      </c>
      <c r="K9" s="146">
        <v>419</v>
      </c>
      <c r="L9" s="207">
        <v>5</v>
      </c>
      <c r="M9" s="116">
        <v>28</v>
      </c>
      <c r="N9" s="116">
        <v>51</v>
      </c>
      <c r="O9" s="116">
        <v>363</v>
      </c>
      <c r="P9" s="146">
        <v>395</v>
      </c>
      <c r="Q9" s="208">
        <v>5</v>
      </c>
      <c r="R9" s="116">
        <v>113</v>
      </c>
      <c r="S9" s="116">
        <v>94</v>
      </c>
      <c r="T9" s="116">
        <v>344</v>
      </c>
      <c r="U9" s="146">
        <v>426</v>
      </c>
      <c r="V9" s="208">
        <v>5</v>
      </c>
      <c r="W9" s="116">
        <v>33.299999999999997</v>
      </c>
      <c r="X9" s="116">
        <v>46</v>
      </c>
      <c r="Y9" s="116">
        <v>249</v>
      </c>
      <c r="Z9" s="146">
        <v>419</v>
      </c>
      <c r="AA9" s="203">
        <v>5</v>
      </c>
      <c r="AB9" s="194">
        <v>63</v>
      </c>
      <c r="AC9" s="194">
        <v>75</v>
      </c>
      <c r="AD9" s="194">
        <v>246</v>
      </c>
      <c r="AE9" s="194">
        <v>408</v>
      </c>
    </row>
    <row r="10" spans="1:31" x14ac:dyDescent="0.25">
      <c r="A10" s="18"/>
      <c r="B10" s="156">
        <v>6</v>
      </c>
      <c r="C10" s="116">
        <v>79</v>
      </c>
      <c r="D10" s="116">
        <v>114</v>
      </c>
      <c r="E10" s="116">
        <v>255</v>
      </c>
      <c r="F10" s="146">
        <v>426</v>
      </c>
      <c r="G10" s="208">
        <v>6</v>
      </c>
      <c r="H10" s="116">
        <v>19</v>
      </c>
      <c r="I10" s="116">
        <v>22</v>
      </c>
      <c r="J10" s="116">
        <v>396</v>
      </c>
      <c r="K10" s="146">
        <v>632</v>
      </c>
      <c r="L10" s="179"/>
      <c r="M10" s="30"/>
      <c r="N10" s="30"/>
      <c r="O10" s="30"/>
      <c r="P10" s="31"/>
      <c r="Q10" s="208">
        <v>6</v>
      </c>
      <c r="R10" s="116">
        <v>22</v>
      </c>
      <c r="S10" s="116">
        <v>25</v>
      </c>
      <c r="T10" s="116">
        <v>559</v>
      </c>
      <c r="U10" s="146">
        <v>571</v>
      </c>
      <c r="V10" s="208">
        <v>6</v>
      </c>
      <c r="W10" s="116">
        <v>38.1</v>
      </c>
      <c r="X10" s="116">
        <v>49.6</v>
      </c>
      <c r="Y10" s="116">
        <v>227.9</v>
      </c>
      <c r="Z10" s="146">
        <v>429.4</v>
      </c>
      <c r="AA10" s="203">
        <v>6</v>
      </c>
      <c r="AB10" s="194">
        <v>164</v>
      </c>
      <c r="AC10" s="194">
        <v>249</v>
      </c>
      <c r="AD10" s="194">
        <v>545</v>
      </c>
      <c r="AE10" s="194">
        <v>289</v>
      </c>
    </row>
    <row r="11" spans="1:31" x14ac:dyDescent="0.25">
      <c r="A11" s="18"/>
      <c r="B11" s="156">
        <v>7</v>
      </c>
      <c r="C11" s="116">
        <v>31</v>
      </c>
      <c r="D11" s="116">
        <v>33</v>
      </c>
      <c r="E11" s="116">
        <v>100</v>
      </c>
      <c r="F11" s="146">
        <v>404</v>
      </c>
      <c r="G11" s="208">
        <v>7</v>
      </c>
      <c r="H11" s="116">
        <v>25</v>
      </c>
      <c r="I11" s="116">
        <v>134</v>
      </c>
      <c r="J11" s="122"/>
      <c r="K11" s="146">
        <v>731</v>
      </c>
      <c r="L11" s="179"/>
      <c r="M11" s="30"/>
      <c r="N11" s="30"/>
      <c r="O11" s="30"/>
      <c r="P11" s="31"/>
      <c r="Q11" s="179"/>
      <c r="R11" s="30"/>
      <c r="S11" s="30"/>
      <c r="T11" s="30"/>
      <c r="U11" s="31"/>
      <c r="V11" s="208">
        <v>7</v>
      </c>
      <c r="W11" s="116">
        <v>22.6</v>
      </c>
      <c r="X11" s="116">
        <v>23.7</v>
      </c>
      <c r="Y11" s="116">
        <v>197.6</v>
      </c>
      <c r="Z11" s="146">
        <v>202.9</v>
      </c>
      <c r="AA11" s="203"/>
      <c r="AB11" s="30"/>
      <c r="AC11" s="30"/>
      <c r="AD11" s="30"/>
      <c r="AE11" s="30"/>
    </row>
    <row r="12" spans="1:31" x14ac:dyDescent="0.25">
      <c r="A12" s="18"/>
      <c r="B12" s="156">
        <v>8</v>
      </c>
      <c r="C12" s="116">
        <v>52</v>
      </c>
      <c r="D12" s="116">
        <v>49</v>
      </c>
      <c r="E12" s="116">
        <v>111</v>
      </c>
      <c r="F12" s="146">
        <v>288</v>
      </c>
      <c r="G12" s="208">
        <v>8</v>
      </c>
      <c r="H12" s="116">
        <v>50</v>
      </c>
      <c r="I12" s="116">
        <v>32</v>
      </c>
      <c r="J12" s="122"/>
      <c r="K12" s="146">
        <v>461</v>
      </c>
      <c r="L12" s="179"/>
      <c r="M12" s="30"/>
      <c r="N12" s="30"/>
      <c r="O12" s="30"/>
      <c r="P12" s="31"/>
      <c r="Q12" s="179"/>
      <c r="R12" s="30"/>
      <c r="S12" s="30"/>
      <c r="T12" s="30"/>
      <c r="U12" s="31"/>
      <c r="V12" s="179"/>
      <c r="W12" s="30"/>
      <c r="X12" s="30"/>
      <c r="Y12" s="30"/>
      <c r="Z12" s="31"/>
      <c r="AA12" s="178"/>
      <c r="AB12" s="30"/>
      <c r="AC12" s="30"/>
      <c r="AD12" s="30"/>
      <c r="AE12" s="30"/>
    </row>
    <row r="13" spans="1:31" x14ac:dyDescent="0.25">
      <c r="A13" s="18"/>
      <c r="B13" s="156">
        <v>9</v>
      </c>
      <c r="C13" s="116">
        <v>35</v>
      </c>
      <c r="D13" s="116">
        <v>57</v>
      </c>
      <c r="E13" s="116">
        <v>260</v>
      </c>
      <c r="F13" s="146">
        <v>258</v>
      </c>
      <c r="G13" s="179"/>
      <c r="H13" s="30"/>
      <c r="I13" s="30"/>
      <c r="J13" s="30"/>
      <c r="K13" s="31"/>
      <c r="L13" s="179"/>
      <c r="M13" s="30"/>
      <c r="N13" s="30"/>
      <c r="O13" s="30"/>
      <c r="P13" s="31"/>
      <c r="Q13" s="179"/>
      <c r="R13" s="30"/>
      <c r="S13" s="30"/>
      <c r="T13" s="30"/>
      <c r="U13" s="31"/>
      <c r="V13" s="179"/>
      <c r="W13" s="30"/>
      <c r="X13" s="30"/>
      <c r="Y13" s="30"/>
      <c r="Z13" s="31"/>
      <c r="AA13" s="178"/>
      <c r="AB13" s="30"/>
      <c r="AC13" s="30"/>
      <c r="AD13" s="30"/>
      <c r="AE13" s="30"/>
    </row>
    <row r="14" spans="1:31" x14ac:dyDescent="0.25">
      <c r="A14" s="18"/>
      <c r="B14" s="156">
        <v>10</v>
      </c>
      <c r="C14" s="116">
        <v>53</v>
      </c>
      <c r="D14" s="116">
        <v>89</v>
      </c>
      <c r="E14" s="116">
        <v>189</v>
      </c>
      <c r="F14" s="146">
        <v>594</v>
      </c>
      <c r="G14" s="179"/>
      <c r="H14" s="30"/>
      <c r="I14" s="30"/>
      <c r="J14" s="30"/>
      <c r="K14" s="31"/>
      <c r="L14" s="179"/>
      <c r="M14" s="30"/>
      <c r="N14" s="30"/>
      <c r="O14" s="30"/>
      <c r="P14" s="31"/>
      <c r="Q14" s="179"/>
      <c r="R14" s="30"/>
      <c r="S14" s="30"/>
      <c r="T14" s="30"/>
      <c r="U14" s="31"/>
      <c r="V14" s="179"/>
      <c r="W14" s="30"/>
      <c r="X14" s="30"/>
      <c r="Y14" s="30"/>
      <c r="Z14" s="31"/>
      <c r="AA14" s="178"/>
      <c r="AB14" s="58"/>
      <c r="AC14" s="30"/>
      <c r="AD14" s="30"/>
      <c r="AE14" s="30"/>
    </row>
    <row r="15" spans="1:31" x14ac:dyDescent="0.25">
      <c r="A15" s="18"/>
      <c r="B15" s="156">
        <v>11</v>
      </c>
      <c r="C15" s="116">
        <v>46</v>
      </c>
      <c r="D15" s="116">
        <v>47</v>
      </c>
      <c r="E15" s="116">
        <v>451</v>
      </c>
      <c r="F15" s="146">
        <v>297</v>
      </c>
      <c r="G15" s="179"/>
      <c r="H15" s="30"/>
      <c r="I15" s="30"/>
      <c r="J15" s="30"/>
      <c r="K15" s="31"/>
      <c r="L15" s="179"/>
      <c r="M15" s="30"/>
      <c r="N15" s="30"/>
      <c r="O15" s="30"/>
      <c r="P15" s="31"/>
      <c r="Q15" s="179"/>
      <c r="R15" s="30"/>
      <c r="S15" s="30"/>
      <c r="T15" s="30"/>
      <c r="U15" s="31"/>
      <c r="V15" s="179"/>
      <c r="W15" s="30"/>
      <c r="X15" s="30"/>
      <c r="Y15" s="30"/>
      <c r="Z15" s="31"/>
      <c r="AA15" s="178"/>
      <c r="AB15" s="30"/>
      <c r="AC15" s="30"/>
      <c r="AD15" s="30"/>
      <c r="AE15" s="30"/>
    </row>
    <row r="16" spans="1:31" x14ac:dyDescent="0.25">
      <c r="A16" s="18"/>
      <c r="B16" s="156">
        <v>12</v>
      </c>
      <c r="C16" s="116">
        <v>56</v>
      </c>
      <c r="D16" s="116">
        <v>45</v>
      </c>
      <c r="E16" s="116">
        <v>180</v>
      </c>
      <c r="F16" s="146">
        <v>680</v>
      </c>
      <c r="G16" s="179"/>
      <c r="H16" s="30"/>
      <c r="I16" s="30"/>
      <c r="J16" s="30"/>
      <c r="K16" s="31"/>
      <c r="L16" s="179"/>
      <c r="M16" s="30"/>
      <c r="N16" s="30"/>
      <c r="O16" s="30"/>
      <c r="P16" s="31"/>
      <c r="Q16" s="179"/>
      <c r="R16" s="30"/>
      <c r="S16" s="30"/>
      <c r="T16" s="30"/>
      <c r="U16" s="31"/>
      <c r="V16" s="179"/>
      <c r="W16" s="30"/>
      <c r="X16" s="30"/>
      <c r="Y16" s="30"/>
      <c r="Z16" s="31"/>
      <c r="AA16" s="178"/>
      <c r="AB16" s="30"/>
      <c r="AC16" s="30"/>
      <c r="AD16" s="30"/>
      <c r="AE16" s="30"/>
    </row>
    <row r="17" spans="1:31" x14ac:dyDescent="0.25">
      <c r="A17" s="18"/>
      <c r="B17" s="156">
        <v>13</v>
      </c>
      <c r="C17" s="116">
        <v>69</v>
      </c>
      <c r="D17" s="116">
        <v>105</v>
      </c>
      <c r="E17" s="116">
        <v>134</v>
      </c>
      <c r="F17" s="146">
        <v>814</v>
      </c>
      <c r="G17" s="179"/>
      <c r="H17" s="30"/>
      <c r="I17" s="30"/>
      <c r="J17" s="30"/>
      <c r="K17" s="31"/>
      <c r="L17" s="179"/>
      <c r="M17" s="30"/>
      <c r="N17" s="30"/>
      <c r="O17" s="30"/>
      <c r="P17" s="31"/>
      <c r="Q17" s="179"/>
      <c r="R17" s="30"/>
      <c r="S17" s="30"/>
      <c r="T17" s="30"/>
      <c r="U17" s="31"/>
      <c r="V17" s="179"/>
      <c r="W17" s="30"/>
      <c r="X17" s="30"/>
      <c r="Y17" s="30"/>
      <c r="Z17" s="31"/>
      <c r="AA17" s="178"/>
      <c r="AB17" s="30"/>
      <c r="AC17" s="30"/>
      <c r="AD17" s="30"/>
      <c r="AE17" s="30"/>
    </row>
    <row r="18" spans="1:31" x14ac:dyDescent="0.25">
      <c r="A18" s="18"/>
      <c r="B18" s="156">
        <v>14</v>
      </c>
      <c r="C18" s="116">
        <v>49</v>
      </c>
      <c r="D18" s="116">
        <v>39</v>
      </c>
      <c r="E18" s="116">
        <v>257</v>
      </c>
      <c r="F18" s="146">
        <v>809</v>
      </c>
      <c r="G18" s="179"/>
      <c r="H18" s="30"/>
      <c r="I18" s="30"/>
      <c r="J18" s="30"/>
      <c r="K18" s="31"/>
      <c r="L18" s="179"/>
      <c r="M18" s="30"/>
      <c r="N18" s="30"/>
      <c r="O18" s="30"/>
      <c r="P18" s="31"/>
      <c r="Q18" s="179"/>
      <c r="R18" s="30"/>
      <c r="S18" s="30"/>
      <c r="T18" s="30"/>
      <c r="U18" s="31"/>
      <c r="V18" s="179"/>
      <c r="W18" s="30"/>
      <c r="X18" s="30"/>
      <c r="Y18" s="30"/>
      <c r="Z18" s="31"/>
      <c r="AA18" s="178"/>
      <c r="AB18" s="30"/>
      <c r="AC18" s="30"/>
      <c r="AD18" s="30"/>
      <c r="AE18" s="30"/>
    </row>
    <row r="19" spans="1:31" x14ac:dyDescent="0.25">
      <c r="A19" s="18"/>
      <c r="B19" s="156">
        <v>15</v>
      </c>
      <c r="C19" s="116">
        <v>31</v>
      </c>
      <c r="D19" s="116">
        <v>26</v>
      </c>
      <c r="E19" s="116">
        <v>570</v>
      </c>
      <c r="F19" s="146">
        <v>753</v>
      </c>
      <c r="G19" s="179"/>
      <c r="H19" s="30"/>
      <c r="I19" s="30"/>
      <c r="J19" s="30"/>
      <c r="K19" s="31"/>
      <c r="L19" s="179"/>
      <c r="M19" s="30"/>
      <c r="N19" s="30"/>
      <c r="O19" s="30"/>
      <c r="P19" s="31"/>
      <c r="Q19" s="179"/>
      <c r="R19" s="30"/>
      <c r="S19" s="30"/>
      <c r="T19" s="30"/>
      <c r="U19" s="31"/>
      <c r="V19" s="179"/>
      <c r="W19" s="30"/>
      <c r="X19" s="30"/>
      <c r="Y19" s="30"/>
      <c r="Z19" s="31"/>
      <c r="AA19" s="178"/>
      <c r="AB19" s="30"/>
      <c r="AC19" s="30"/>
      <c r="AD19" s="30"/>
      <c r="AE19" s="30"/>
    </row>
    <row r="20" spans="1:31" x14ac:dyDescent="0.25">
      <c r="A20" s="18"/>
      <c r="B20" s="156">
        <v>16</v>
      </c>
      <c r="C20" s="116">
        <v>58</v>
      </c>
      <c r="D20" s="116">
        <v>66</v>
      </c>
      <c r="E20" s="116">
        <v>401</v>
      </c>
      <c r="F20" s="146">
        <v>655</v>
      </c>
      <c r="G20" s="179"/>
      <c r="H20" s="30"/>
      <c r="I20" s="30"/>
      <c r="J20" s="30"/>
      <c r="K20" s="31"/>
      <c r="L20" s="179"/>
      <c r="M20" s="30"/>
      <c r="N20" s="30"/>
      <c r="O20" s="30"/>
      <c r="P20" s="31"/>
      <c r="Q20" s="179"/>
      <c r="R20" s="30"/>
      <c r="S20" s="30"/>
      <c r="T20" s="30"/>
      <c r="U20" s="31"/>
      <c r="V20" s="179"/>
      <c r="W20" s="30"/>
      <c r="X20" s="30"/>
      <c r="Y20" s="30"/>
      <c r="Z20" s="31"/>
      <c r="AA20" s="178"/>
      <c r="AB20" s="30"/>
      <c r="AC20" s="30"/>
      <c r="AD20" s="30"/>
      <c r="AE20" s="30"/>
    </row>
    <row r="21" spans="1:31" x14ac:dyDescent="0.25">
      <c r="A21" s="18"/>
      <c r="B21" s="156">
        <v>17</v>
      </c>
      <c r="C21" s="116">
        <v>43</v>
      </c>
      <c r="D21" s="116">
        <v>45</v>
      </c>
      <c r="E21" s="116">
        <v>292</v>
      </c>
      <c r="F21" s="146">
        <v>133</v>
      </c>
      <c r="G21" s="179"/>
      <c r="H21" s="30"/>
      <c r="I21" s="30"/>
      <c r="J21" s="30"/>
      <c r="K21" s="31"/>
      <c r="L21" s="179"/>
      <c r="M21" s="30"/>
      <c r="N21" s="30"/>
      <c r="O21" s="30"/>
      <c r="P21" s="31"/>
      <c r="Q21" s="179"/>
      <c r="R21" s="30"/>
      <c r="S21" s="30"/>
      <c r="T21" s="30"/>
      <c r="U21" s="31"/>
      <c r="V21" s="179"/>
      <c r="W21" s="30"/>
      <c r="X21" s="30"/>
      <c r="Y21" s="30"/>
      <c r="Z21" s="31"/>
      <c r="AA21" s="178"/>
      <c r="AB21" s="30"/>
      <c r="AC21" s="30"/>
      <c r="AD21" s="30"/>
      <c r="AE21" s="30"/>
    </row>
    <row r="22" spans="1:31" x14ac:dyDescent="0.25">
      <c r="A22" s="18"/>
      <c r="B22" s="156">
        <v>18</v>
      </c>
      <c r="C22" s="116">
        <v>41</v>
      </c>
      <c r="D22" s="116">
        <v>77</v>
      </c>
      <c r="E22" s="116">
        <v>279</v>
      </c>
      <c r="F22" s="146">
        <v>670</v>
      </c>
      <c r="G22" s="179"/>
      <c r="H22" s="30"/>
      <c r="I22" s="30"/>
      <c r="J22" s="30"/>
      <c r="K22" s="31"/>
      <c r="L22" s="179"/>
      <c r="M22" s="30"/>
      <c r="N22" s="30"/>
      <c r="O22" s="30"/>
      <c r="P22" s="31"/>
      <c r="Q22" s="179"/>
      <c r="R22" s="30"/>
      <c r="S22" s="30"/>
      <c r="T22" s="30"/>
      <c r="U22" s="31"/>
      <c r="V22" s="179"/>
      <c r="W22" s="30"/>
      <c r="X22" s="30"/>
      <c r="Y22" s="30"/>
      <c r="Z22" s="31"/>
      <c r="AA22" s="178"/>
      <c r="AB22" s="30"/>
      <c r="AC22" s="30"/>
      <c r="AD22" s="30"/>
      <c r="AE22" s="30"/>
    </row>
    <row r="23" spans="1:31" x14ac:dyDescent="0.25">
      <c r="A23" s="18"/>
      <c r="B23" s="156">
        <v>19</v>
      </c>
      <c r="C23" s="116">
        <v>57</v>
      </c>
      <c r="D23" s="116">
        <v>56</v>
      </c>
      <c r="E23" s="116">
        <v>206</v>
      </c>
      <c r="F23" s="206"/>
      <c r="G23" s="179"/>
      <c r="H23" s="30"/>
      <c r="I23" s="30"/>
      <c r="J23" s="30"/>
      <c r="K23" s="31"/>
      <c r="L23" s="179"/>
      <c r="M23" s="30"/>
      <c r="N23" s="30"/>
      <c r="O23" s="30"/>
      <c r="P23" s="31"/>
      <c r="Q23" s="179"/>
      <c r="R23" s="30"/>
      <c r="S23" s="30"/>
      <c r="T23" s="30"/>
      <c r="U23" s="31"/>
      <c r="V23" s="179"/>
      <c r="W23" s="30"/>
      <c r="X23" s="30"/>
      <c r="Y23" s="30"/>
      <c r="Z23" s="31"/>
      <c r="AA23" s="178"/>
      <c r="AB23" s="30"/>
      <c r="AC23" s="30"/>
      <c r="AD23" s="30"/>
      <c r="AE23" s="30"/>
    </row>
    <row r="24" spans="1:31" x14ac:dyDescent="0.25">
      <c r="A24" s="18"/>
      <c r="B24" s="156">
        <v>20</v>
      </c>
      <c r="C24" s="116">
        <v>38</v>
      </c>
      <c r="D24" s="122"/>
      <c r="E24" s="116">
        <v>162</v>
      </c>
      <c r="F24" s="146">
        <v>828</v>
      </c>
      <c r="G24" s="179"/>
      <c r="H24" s="30"/>
      <c r="I24" s="30"/>
      <c r="J24" s="30"/>
      <c r="K24" s="31"/>
      <c r="L24" s="179"/>
      <c r="M24" s="30"/>
      <c r="N24" s="30"/>
      <c r="O24" s="30"/>
      <c r="P24" s="31"/>
      <c r="Q24" s="179"/>
      <c r="R24" s="30"/>
      <c r="S24" s="30"/>
      <c r="T24" s="30"/>
      <c r="U24" s="31"/>
      <c r="V24" s="179"/>
      <c r="W24" s="30"/>
      <c r="X24" s="30"/>
      <c r="Y24" s="30"/>
      <c r="Z24" s="31"/>
      <c r="AA24" s="178"/>
      <c r="AB24" s="30"/>
      <c r="AC24" s="30"/>
      <c r="AD24" s="30"/>
      <c r="AE24" s="30"/>
    </row>
    <row r="25" spans="1:31" x14ac:dyDescent="0.25">
      <c r="A25" s="18"/>
      <c r="B25" s="156">
        <v>21</v>
      </c>
      <c r="C25" s="122"/>
      <c r="D25" s="116">
        <v>55</v>
      </c>
      <c r="E25" s="116">
        <v>301</v>
      </c>
      <c r="F25" s="146">
        <v>315</v>
      </c>
      <c r="G25" s="179"/>
      <c r="H25" s="30"/>
      <c r="I25" s="30"/>
      <c r="J25" s="30"/>
      <c r="K25" s="31"/>
      <c r="L25" s="179"/>
      <c r="M25" s="30"/>
      <c r="N25" s="30"/>
      <c r="O25" s="30"/>
      <c r="P25" s="31"/>
      <c r="Q25" s="179"/>
      <c r="R25" s="30"/>
      <c r="S25" s="30"/>
      <c r="T25" s="30"/>
      <c r="U25" s="31"/>
      <c r="V25" s="179"/>
      <c r="W25" s="30"/>
      <c r="X25" s="30"/>
      <c r="Y25" s="30"/>
      <c r="Z25" s="31"/>
      <c r="AA25" s="178"/>
      <c r="AB25" s="30"/>
      <c r="AC25" s="30"/>
      <c r="AD25" s="30"/>
      <c r="AE25" s="30"/>
    </row>
    <row r="26" spans="1:31" x14ac:dyDescent="0.25">
      <c r="A26" s="18"/>
      <c r="B26" s="156">
        <v>22</v>
      </c>
      <c r="C26" s="116">
        <v>36</v>
      </c>
      <c r="D26" s="116">
        <v>28</v>
      </c>
      <c r="E26" s="116">
        <v>248</v>
      </c>
      <c r="F26" s="146">
        <v>683</v>
      </c>
      <c r="G26" s="179"/>
      <c r="H26" s="30"/>
      <c r="I26" s="30"/>
      <c r="J26" s="30"/>
      <c r="K26" s="31"/>
      <c r="L26" s="179"/>
      <c r="M26" s="30"/>
      <c r="N26" s="30"/>
      <c r="O26" s="30"/>
      <c r="P26" s="31"/>
      <c r="Q26" s="179"/>
      <c r="R26" s="30"/>
      <c r="S26" s="30"/>
      <c r="T26" s="30"/>
      <c r="U26" s="31"/>
      <c r="V26" s="179"/>
      <c r="W26" s="30"/>
      <c r="X26" s="30"/>
      <c r="Y26" s="30"/>
      <c r="Z26" s="31"/>
      <c r="AA26" s="178"/>
      <c r="AB26" s="30"/>
      <c r="AC26" s="30"/>
      <c r="AD26" s="30"/>
      <c r="AE26" s="30"/>
    </row>
    <row r="27" spans="1:31" x14ac:dyDescent="0.25">
      <c r="A27" s="18"/>
      <c r="B27" s="156">
        <v>23</v>
      </c>
      <c r="C27" s="116">
        <v>30</v>
      </c>
      <c r="D27" s="116">
        <v>32</v>
      </c>
      <c r="E27" s="116">
        <v>140</v>
      </c>
      <c r="F27" s="146">
        <v>648</v>
      </c>
      <c r="G27" s="179"/>
      <c r="H27" s="30"/>
      <c r="I27" s="30"/>
      <c r="J27" s="30"/>
      <c r="K27" s="31"/>
      <c r="L27" s="179"/>
      <c r="M27" s="30"/>
      <c r="N27" s="30"/>
      <c r="O27" s="30"/>
      <c r="P27" s="31"/>
      <c r="Q27" s="179"/>
      <c r="R27" s="30"/>
      <c r="S27" s="30"/>
      <c r="T27" s="30"/>
      <c r="U27" s="31"/>
      <c r="V27" s="179"/>
      <c r="W27" s="30"/>
      <c r="X27" s="30"/>
      <c r="Y27" s="30"/>
      <c r="Z27" s="31"/>
      <c r="AA27" s="178"/>
      <c r="AB27" s="30"/>
      <c r="AC27" s="30"/>
      <c r="AD27" s="30"/>
      <c r="AE27" s="30"/>
    </row>
    <row r="28" spans="1:31" x14ac:dyDescent="0.25">
      <c r="A28" s="18"/>
      <c r="B28" s="156">
        <v>24</v>
      </c>
      <c r="C28" s="116">
        <v>33</v>
      </c>
      <c r="D28" s="116">
        <v>21</v>
      </c>
      <c r="E28" s="116">
        <v>214</v>
      </c>
      <c r="F28" s="146">
        <v>798</v>
      </c>
      <c r="G28" s="179"/>
      <c r="H28" s="30"/>
      <c r="I28" s="30"/>
      <c r="J28" s="30"/>
      <c r="K28" s="31"/>
      <c r="L28" s="179"/>
      <c r="M28" s="30"/>
      <c r="N28" s="30"/>
      <c r="O28" s="30"/>
      <c r="P28" s="31"/>
      <c r="Q28" s="179"/>
      <c r="R28" s="30"/>
      <c r="S28" s="30"/>
      <c r="T28" s="30"/>
      <c r="U28" s="31"/>
      <c r="V28" s="179"/>
      <c r="W28" s="30"/>
      <c r="X28" s="30"/>
      <c r="Y28" s="30"/>
      <c r="Z28" s="31"/>
      <c r="AA28" s="178"/>
      <c r="AB28" s="30"/>
      <c r="AC28" s="30"/>
      <c r="AD28" s="30"/>
      <c r="AE28" s="30"/>
    </row>
    <row r="29" spans="1:31" x14ac:dyDescent="0.25">
      <c r="A29" s="18"/>
      <c r="B29" s="156">
        <v>25</v>
      </c>
      <c r="C29" s="116">
        <v>66</v>
      </c>
      <c r="D29" s="116">
        <v>102</v>
      </c>
      <c r="E29" s="116">
        <v>109</v>
      </c>
      <c r="F29" s="146">
        <v>391</v>
      </c>
      <c r="G29" s="179"/>
      <c r="H29" s="30"/>
      <c r="I29" s="30"/>
      <c r="J29" s="30"/>
      <c r="K29" s="31"/>
      <c r="L29" s="179"/>
      <c r="M29" s="30"/>
      <c r="N29" s="30"/>
      <c r="O29" s="30"/>
      <c r="P29" s="31"/>
      <c r="Q29" s="179"/>
      <c r="R29" s="30"/>
      <c r="S29" s="30"/>
      <c r="T29" s="30"/>
      <c r="U29" s="31"/>
      <c r="V29" s="179"/>
      <c r="W29" s="30"/>
      <c r="X29" s="30"/>
      <c r="Y29" s="30"/>
      <c r="Z29" s="31"/>
      <c r="AA29" s="178"/>
      <c r="AB29" s="30"/>
      <c r="AC29" s="30"/>
      <c r="AD29" s="30"/>
      <c r="AE29" s="30"/>
    </row>
    <row r="30" spans="1:31" x14ac:dyDescent="0.25">
      <c r="A30" s="18"/>
      <c r="B30" s="156">
        <v>26</v>
      </c>
      <c r="C30" s="116">
        <v>73</v>
      </c>
      <c r="D30" s="116">
        <v>87</v>
      </c>
      <c r="E30" s="116">
        <v>336</v>
      </c>
      <c r="F30" s="146">
        <v>453</v>
      </c>
      <c r="G30" s="179"/>
      <c r="H30" s="30"/>
      <c r="I30" s="30"/>
      <c r="J30" s="30"/>
      <c r="K30" s="31"/>
      <c r="L30" s="179"/>
      <c r="M30" s="30"/>
      <c r="N30" s="30"/>
      <c r="O30" s="30"/>
      <c r="P30" s="31"/>
      <c r="Q30" s="179"/>
      <c r="R30" s="30"/>
      <c r="S30" s="30"/>
      <c r="T30" s="30"/>
      <c r="U30" s="31"/>
      <c r="V30" s="179"/>
      <c r="W30" s="30"/>
      <c r="X30" s="30"/>
      <c r="Y30" s="30"/>
      <c r="Z30" s="31"/>
      <c r="AA30" s="178"/>
      <c r="AB30" s="30"/>
      <c r="AC30" s="30"/>
      <c r="AD30" s="30"/>
      <c r="AE30" s="30"/>
    </row>
    <row r="31" spans="1:31" x14ac:dyDescent="0.25">
      <c r="A31" s="18"/>
      <c r="B31" s="156">
        <v>27</v>
      </c>
      <c r="C31" s="116">
        <v>173</v>
      </c>
      <c r="D31" s="116">
        <v>121</v>
      </c>
      <c r="E31" s="116">
        <v>207</v>
      </c>
      <c r="F31" s="146">
        <v>441</v>
      </c>
      <c r="G31" s="179"/>
      <c r="H31" s="30"/>
      <c r="I31" s="30"/>
      <c r="J31" s="30"/>
      <c r="K31" s="209"/>
      <c r="L31" s="179"/>
      <c r="M31" s="30"/>
      <c r="N31" s="30"/>
      <c r="O31" s="30"/>
      <c r="P31" s="31"/>
      <c r="Q31" s="179"/>
      <c r="R31" s="30"/>
      <c r="S31" s="30"/>
      <c r="T31" s="30"/>
      <c r="U31" s="31"/>
      <c r="V31" s="179"/>
      <c r="W31" s="30"/>
      <c r="X31" s="30"/>
      <c r="Y31" s="30"/>
      <c r="Z31" s="31"/>
      <c r="AA31" s="178"/>
      <c r="AB31" s="30"/>
      <c r="AC31" s="30"/>
      <c r="AD31" s="30"/>
      <c r="AE31" s="30"/>
    </row>
    <row r="32" spans="1:31" x14ac:dyDescent="0.25">
      <c r="A32" s="18"/>
      <c r="B32" s="156">
        <v>28</v>
      </c>
      <c r="C32" s="116">
        <v>78</v>
      </c>
      <c r="D32" s="122"/>
      <c r="E32" s="116">
        <v>213</v>
      </c>
      <c r="F32" s="146">
        <v>573</v>
      </c>
      <c r="G32" s="179"/>
      <c r="H32" s="30"/>
      <c r="I32" s="30"/>
      <c r="J32" s="30"/>
      <c r="K32" s="31"/>
      <c r="L32" s="179"/>
      <c r="M32" s="30"/>
      <c r="N32" s="30"/>
      <c r="O32" s="30"/>
      <c r="P32" s="31"/>
      <c r="Q32" s="179"/>
      <c r="R32" s="30"/>
      <c r="S32" s="30"/>
      <c r="T32" s="30"/>
      <c r="U32" s="31"/>
      <c r="V32" s="179"/>
      <c r="W32" s="30"/>
      <c r="X32" s="30"/>
      <c r="Y32" s="30"/>
      <c r="Z32" s="31"/>
      <c r="AA32" s="178"/>
      <c r="AB32" s="30"/>
      <c r="AC32" s="30"/>
      <c r="AD32" s="30"/>
      <c r="AE32" s="30"/>
    </row>
    <row r="33" spans="1:31" x14ac:dyDescent="0.25">
      <c r="A33" s="18"/>
      <c r="B33" s="156">
        <v>29</v>
      </c>
      <c r="C33" s="116">
        <v>285</v>
      </c>
      <c r="D33" s="116">
        <v>75</v>
      </c>
      <c r="E33" s="116">
        <v>553</v>
      </c>
      <c r="F33" s="146">
        <v>835</v>
      </c>
      <c r="G33" s="179"/>
      <c r="H33" s="30"/>
      <c r="I33" s="30"/>
      <c r="J33" s="30"/>
      <c r="K33" s="31"/>
      <c r="L33" s="179"/>
      <c r="M33" s="30"/>
      <c r="N33" s="30"/>
      <c r="O33" s="30"/>
      <c r="P33" s="31"/>
      <c r="Q33" s="179"/>
      <c r="R33" s="30"/>
      <c r="S33" s="30"/>
      <c r="T33" s="30"/>
      <c r="U33" s="31"/>
      <c r="V33" s="179"/>
      <c r="W33" s="30"/>
      <c r="X33" s="30"/>
      <c r="Y33" s="30"/>
      <c r="Z33" s="31"/>
      <c r="AA33" s="178"/>
      <c r="AB33" s="30"/>
      <c r="AC33" s="30"/>
      <c r="AD33" s="30"/>
      <c r="AE33" s="30"/>
    </row>
    <row r="34" spans="1:31" x14ac:dyDescent="0.25">
      <c r="A34" s="18"/>
      <c r="B34" s="156">
        <v>30</v>
      </c>
      <c r="C34" s="116">
        <v>93</v>
      </c>
      <c r="D34" s="122"/>
      <c r="E34" s="116">
        <v>300</v>
      </c>
      <c r="F34" s="206"/>
      <c r="G34" s="179"/>
      <c r="H34" s="30"/>
      <c r="I34" s="30"/>
      <c r="J34" s="30"/>
      <c r="K34" s="31"/>
      <c r="L34" s="179"/>
      <c r="M34" s="30"/>
      <c r="N34" s="30"/>
      <c r="O34" s="30"/>
      <c r="P34" s="31"/>
      <c r="Q34" s="179"/>
      <c r="R34" s="30"/>
      <c r="S34" s="30"/>
      <c r="T34" s="30"/>
      <c r="U34" s="31"/>
      <c r="V34" s="179"/>
      <c r="W34" s="30"/>
      <c r="X34" s="30"/>
      <c r="Y34" s="30"/>
      <c r="Z34" s="31"/>
      <c r="AA34" s="178"/>
      <c r="AB34" s="30"/>
      <c r="AC34" s="30"/>
      <c r="AD34" s="30"/>
      <c r="AE34" s="30"/>
    </row>
    <row r="35" spans="1:31" ht="15.75" thickBot="1" x14ac:dyDescent="0.3">
      <c r="A35" s="18"/>
      <c r="B35" s="156">
        <v>31</v>
      </c>
      <c r="C35" s="116">
        <v>81</v>
      </c>
      <c r="D35" s="116">
        <v>89</v>
      </c>
      <c r="E35" s="116">
        <v>243</v>
      </c>
      <c r="F35" s="146">
        <v>705</v>
      </c>
      <c r="G35" s="179"/>
      <c r="H35" s="30"/>
      <c r="I35" s="30"/>
      <c r="J35" s="30"/>
      <c r="K35" s="31"/>
      <c r="L35" s="179"/>
      <c r="M35" s="30"/>
      <c r="N35" s="30"/>
      <c r="O35" s="30"/>
      <c r="P35" s="31"/>
      <c r="Q35" s="179"/>
      <c r="R35" s="30"/>
      <c r="S35" s="30"/>
      <c r="T35" s="30"/>
      <c r="U35" s="31"/>
      <c r="V35" s="179"/>
      <c r="W35" s="30"/>
      <c r="X35" s="30"/>
      <c r="Y35" s="30"/>
      <c r="Z35" s="31"/>
      <c r="AA35" s="178"/>
      <c r="AB35" s="30"/>
      <c r="AC35" s="30"/>
      <c r="AD35" s="30"/>
      <c r="AE35" s="30"/>
    </row>
    <row r="36" spans="1:31" x14ac:dyDescent="0.25">
      <c r="A36" s="128" t="s">
        <v>30</v>
      </c>
      <c r="B36" s="197"/>
      <c r="C36" s="118">
        <f>AVERAGE(C5:C35)</f>
        <v>63.551724137931032</v>
      </c>
      <c r="D36" s="118">
        <f>AVERAGE(D5:D35)</f>
        <v>68.892857142857139</v>
      </c>
      <c r="E36" s="198">
        <f>AVERAGE(E5:E35)</f>
        <v>264.90322580645159</v>
      </c>
      <c r="F36" s="199">
        <f>AVERAGE(F5:F35)</f>
        <v>596.72413793103453</v>
      </c>
      <c r="G36" s="197"/>
      <c r="H36" s="118">
        <f>AVERAGE(H5:H12)</f>
        <v>96.125</v>
      </c>
      <c r="I36" s="198">
        <f>AVERAGE(I5:I12)</f>
        <v>118.125</v>
      </c>
      <c r="J36" s="198">
        <f>AVERAGE(J5:J12)</f>
        <v>329.66666666666669</v>
      </c>
      <c r="K36" s="199">
        <f>AVERAGE(K5:K12)</f>
        <v>614.75</v>
      </c>
      <c r="L36" s="197"/>
      <c r="M36" s="118">
        <f>AVERAGE(M5:M9)</f>
        <v>82.8</v>
      </c>
      <c r="N36" s="198">
        <f>AVERAGE(N5:N9)</f>
        <v>102.6</v>
      </c>
      <c r="O36" s="198">
        <f>AVERAGE(O5:O9)</f>
        <v>473</v>
      </c>
      <c r="P36" s="199">
        <f>AVERAGE(P5:P9)</f>
        <v>531.4</v>
      </c>
      <c r="Q36" s="197"/>
      <c r="R36" s="118">
        <f>AVERAGE(R5:R10)</f>
        <v>77.5</v>
      </c>
      <c r="S36" s="198">
        <f>AVERAGE(S5:S10)</f>
        <v>118.16666666666667</v>
      </c>
      <c r="T36" s="198">
        <f>AVERAGE(T5:T10)</f>
        <v>380.83333333333331</v>
      </c>
      <c r="U36" s="199">
        <f>AVERAGE(U5:U10)</f>
        <v>452</v>
      </c>
      <c r="V36" s="197"/>
      <c r="W36" s="118">
        <f>AVERAGE(W5:W11)</f>
        <v>47.333333333333343</v>
      </c>
      <c r="X36" s="118">
        <f>AVERAGE(X5:X11)</f>
        <v>81.05</v>
      </c>
      <c r="Y36" s="198">
        <f>AVERAGE(Y5:Y11)</f>
        <v>364.64285714285717</v>
      </c>
      <c r="Z36" s="199">
        <f>AVERAGE(Z5:Z11)</f>
        <v>421.05</v>
      </c>
      <c r="AA36" s="204"/>
      <c r="AB36" s="198">
        <f>AVERAGE(AB5:AB10)</f>
        <v>152.02416666666667</v>
      </c>
      <c r="AC36" s="198">
        <f>AVERAGE(AC5:AC10)</f>
        <v>199.47098</v>
      </c>
      <c r="AD36" s="198">
        <f>AVERAGE(AD5:AD10)</f>
        <v>355.62468333333328</v>
      </c>
      <c r="AE36" s="199">
        <f>AVERAGE(AE5:AE10)</f>
        <v>316.02421999999996</v>
      </c>
    </row>
    <row r="37" spans="1:31" x14ac:dyDescent="0.25">
      <c r="A37" s="73" t="s">
        <v>59</v>
      </c>
      <c r="B37" s="200"/>
      <c r="C37" s="57">
        <f>STDEV(C5:C35)</f>
        <v>51.458434132314537</v>
      </c>
      <c r="D37" s="57">
        <f>STDEV(D5:D35)</f>
        <v>45.758091197654977</v>
      </c>
      <c r="E37" s="57">
        <f>STDEV(E5:E35)</f>
        <v>123.53767437202023</v>
      </c>
      <c r="F37" s="70">
        <f>STDEV(F5:F35)</f>
        <v>208.36247546587182</v>
      </c>
      <c r="G37" s="210"/>
      <c r="H37" s="57">
        <f>STDEV(H5:H12)</f>
        <v>83.799825264052402</v>
      </c>
      <c r="I37" s="57">
        <f>STDEV(I5:I12)</f>
        <v>120.83570605223795</v>
      </c>
      <c r="J37" s="57">
        <f>STDEV(J5:J12)</f>
        <v>125.85176465455967</v>
      </c>
      <c r="K37" s="70">
        <f>STDEV(K5:K12)</f>
        <v>148.36321261398615</v>
      </c>
      <c r="L37" s="210"/>
      <c r="M37" s="57">
        <f>STDEV(M5:M9)</f>
        <v>71.907579572670926</v>
      </c>
      <c r="N37" s="57">
        <f>STDEV(N5:N9)</f>
        <v>83.482333460439392</v>
      </c>
      <c r="O37" s="57">
        <f>STDEV(O5:O9)</f>
        <v>217.92429878285716</v>
      </c>
      <c r="P37" s="70">
        <f>STDEV(P5:P9)</f>
        <v>191.7036775860077</v>
      </c>
      <c r="Q37" s="210"/>
      <c r="R37" s="57">
        <f>STDEV(R5:R10)</f>
        <v>46.055401420463156</v>
      </c>
      <c r="S37" s="57">
        <f>STDEV(S5:S10)</f>
        <v>96.74175244777544</v>
      </c>
      <c r="T37" s="57">
        <f>STDEV(T5:T10)</f>
        <v>99.802638575674308</v>
      </c>
      <c r="U37" s="70">
        <f>STDEV(U5:U10)</f>
        <v>118.14736560753269</v>
      </c>
      <c r="V37" s="210"/>
      <c r="W37" s="57">
        <f>STDEV(W5:W11)</f>
        <v>26.812658701939004</v>
      </c>
      <c r="X37" s="57">
        <f>STDEV(X5:X11)</f>
        <v>55.871701244905744</v>
      </c>
      <c r="Y37" s="57">
        <f>STDEV(Y5:Y11)</f>
        <v>242.06895613401053</v>
      </c>
      <c r="Z37" s="70">
        <f>STDEV(Z5:Z11)</f>
        <v>159.65221890095955</v>
      </c>
      <c r="AA37" s="170"/>
      <c r="AB37" s="57">
        <f>STDEV(AB5:AB10)</f>
        <v>128.38960169983656</v>
      </c>
      <c r="AC37" s="57">
        <f>STDEV(AC5:AC10)</f>
        <v>146.00251204932056</v>
      </c>
      <c r="AD37" s="57">
        <f>STDEV(AD5:AD10)</f>
        <v>112.09805281110687</v>
      </c>
      <c r="AE37" s="70">
        <f>STDEV(AE5:AE10)</f>
        <v>90.25204007828296</v>
      </c>
    </row>
    <row r="38" spans="1:31" ht="15.75" thickBot="1" x14ac:dyDescent="0.3">
      <c r="A38" s="74" t="s">
        <v>31</v>
      </c>
      <c r="B38" s="201"/>
      <c r="C38" s="59">
        <f>C37/SQRT(29)</f>
        <v>9.5555913282616967</v>
      </c>
      <c r="D38" s="59">
        <f>D37/SQRT(28)</f>
        <v>8.6474664127149108</v>
      </c>
      <c r="E38" s="59">
        <f>E37/SQRT(31)</f>
        <v>22.188021317272064</v>
      </c>
      <c r="F38" s="124">
        <f>F37/SQRT(29)</f>
        <v>38.691940345042745</v>
      </c>
      <c r="G38" s="211"/>
      <c r="H38" s="59">
        <f>H37/SQRT(8)</f>
        <v>29.627712353229608</v>
      </c>
      <c r="I38" s="59">
        <f>I37/SQRT(8)</f>
        <v>42.721873579500894</v>
      </c>
      <c r="J38" s="59">
        <f>J37/SQRT(6)</f>
        <v>51.378767772084409</v>
      </c>
      <c r="K38" s="124">
        <f>K37/SQRT(8)</f>
        <v>52.454316858985564</v>
      </c>
      <c r="L38" s="211"/>
      <c r="M38" s="59">
        <f>M37/SQRT(5)</f>
        <v>32.15804720439349</v>
      </c>
      <c r="N38" s="59">
        <f>N37/SQRT(5)</f>
        <v>37.334434507569547</v>
      </c>
      <c r="O38" s="59">
        <f>O37/SQRT(3)</f>
        <v>125.81865256524303</v>
      </c>
      <c r="P38" s="124">
        <f t="shared" ref="P38" si="0">P37/SQRT(5)</f>
        <v>85.732490923803198</v>
      </c>
      <c r="Q38" s="211"/>
      <c r="R38" s="59">
        <f>R37/SQRT(6)</f>
        <v>18.802038896531052</v>
      </c>
      <c r="S38" s="59">
        <f>S37/SQRT(6)</f>
        <v>39.494655053282564</v>
      </c>
      <c r="T38" s="59">
        <f>T37/SQRT(6)</f>
        <v>40.74425658230183</v>
      </c>
      <c r="U38" s="124">
        <f t="shared" ref="U38" si="1">U37/SQRT(6)</f>
        <v>48.233460032084231</v>
      </c>
      <c r="V38" s="211"/>
      <c r="W38" s="59">
        <f>W37/SQRT(6)</f>
        <v>10.94622207785762</v>
      </c>
      <c r="X38" s="59">
        <f>X37/SQRT(6)</f>
        <v>22.809526518540459</v>
      </c>
      <c r="Y38" s="59">
        <f>Y37/SQRT(7)</f>
        <v>91.493465437085035</v>
      </c>
      <c r="Z38" s="124">
        <f t="shared" ref="Z38" si="2">Z37/SQRT(6)</f>
        <v>65.177745435079188</v>
      </c>
      <c r="AA38" s="205"/>
      <c r="AB38" s="59">
        <f>AB37/SQRT(6)</f>
        <v>52.414835407294561</v>
      </c>
      <c r="AC38" s="59">
        <f>AC37/SQRT(5)</f>
        <v>65.294308365602575</v>
      </c>
      <c r="AD38" s="59">
        <f>AD37/SQRT(6)</f>
        <v>45.763838424462215</v>
      </c>
      <c r="AE38" s="124">
        <f>AE37/SQRT(5)</f>
        <v>40.361939344615223</v>
      </c>
    </row>
    <row r="39" spans="1:31" ht="15.75" thickBot="1" x14ac:dyDescent="0.3">
      <c r="B39" s="4"/>
      <c r="C39" s="4"/>
      <c r="E39" s="4"/>
      <c r="F39" s="4"/>
      <c r="G39" s="4"/>
      <c r="H39" s="4"/>
      <c r="J39" s="4"/>
      <c r="K39" s="4"/>
    </row>
    <row r="40" spans="1:31" ht="15.75" thickBot="1" x14ac:dyDescent="0.3">
      <c r="B40" s="212"/>
      <c r="C40" s="283" t="s">
        <v>64</v>
      </c>
      <c r="D40" s="284"/>
    </row>
    <row r="41" spans="1:31" ht="15.75" x14ac:dyDescent="0.25">
      <c r="B41" s="279"/>
      <c r="C41" s="279"/>
      <c r="D41" s="279"/>
      <c r="E41" s="279"/>
    </row>
    <row r="42" spans="1:31" x14ac:dyDescent="0.25">
      <c r="J42" s="4"/>
    </row>
    <row r="44" spans="1:31" x14ac:dyDescent="0.25">
      <c r="J44" s="4"/>
    </row>
  </sheetData>
  <mergeCells count="8">
    <mergeCell ref="B41:E41"/>
    <mergeCell ref="AA3:AE3"/>
    <mergeCell ref="B3:F3"/>
    <mergeCell ref="G3:K3"/>
    <mergeCell ref="L3:P3"/>
    <mergeCell ref="Q3:U3"/>
    <mergeCell ref="V3:Z3"/>
    <mergeCell ref="C40:D4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R100"/>
  <sheetViews>
    <sheetView workbookViewId="0">
      <selection activeCell="F17" sqref="F17"/>
    </sheetView>
  </sheetViews>
  <sheetFormatPr defaultColWidth="11.42578125" defaultRowHeight="15" x14ac:dyDescent="0.25"/>
  <cols>
    <col min="1" max="1" width="22.5703125" customWidth="1"/>
  </cols>
  <sheetData>
    <row r="1" spans="1:18" x14ac:dyDescent="0.25">
      <c r="A1" s="5" t="s">
        <v>71</v>
      </c>
    </row>
    <row r="2" spans="1:18" ht="15.75" thickBot="1" x14ac:dyDescent="0.3"/>
    <row r="3" spans="1:18" ht="15.75" thickBot="1" x14ac:dyDescent="0.3">
      <c r="A3" s="316" t="s">
        <v>29</v>
      </c>
      <c r="B3" s="317"/>
      <c r="C3" s="317"/>
      <c r="D3" s="317"/>
      <c r="E3" s="317"/>
      <c r="F3" s="317"/>
      <c r="G3" s="317"/>
      <c r="H3" s="317"/>
      <c r="I3" s="317"/>
      <c r="J3" s="317"/>
      <c r="K3" s="317"/>
      <c r="L3" s="317"/>
      <c r="M3" s="317"/>
      <c r="N3" s="317"/>
      <c r="O3" s="317"/>
      <c r="P3" s="317"/>
      <c r="Q3" s="317"/>
      <c r="R3" s="318"/>
    </row>
    <row r="4" spans="1:18" ht="15.75" thickBot="1" x14ac:dyDescent="0.3">
      <c r="A4" s="72" t="s">
        <v>51</v>
      </c>
      <c r="B4" s="130" t="s">
        <v>9</v>
      </c>
      <c r="C4" s="313" t="s">
        <v>10</v>
      </c>
      <c r="D4" s="314"/>
      <c r="E4" s="314"/>
      <c r="F4" s="315"/>
      <c r="G4" s="313" t="s">
        <v>11</v>
      </c>
      <c r="H4" s="314"/>
      <c r="I4" s="314"/>
      <c r="J4" s="315"/>
      <c r="K4" s="313" t="s">
        <v>12</v>
      </c>
      <c r="L4" s="314"/>
      <c r="M4" s="314"/>
      <c r="N4" s="315"/>
      <c r="O4" s="313" t="s">
        <v>13</v>
      </c>
      <c r="P4" s="314"/>
      <c r="Q4" s="314"/>
      <c r="R4" s="315"/>
    </row>
    <row r="5" spans="1:18" ht="15.75" thickBot="1" x14ac:dyDescent="0.3">
      <c r="A5" s="125"/>
      <c r="B5" s="131"/>
      <c r="C5" s="1" t="s">
        <v>0</v>
      </c>
      <c r="D5" s="2" t="s">
        <v>2</v>
      </c>
      <c r="E5" s="2" t="s">
        <v>1</v>
      </c>
      <c r="F5" s="3" t="s">
        <v>3</v>
      </c>
      <c r="G5" s="1" t="s">
        <v>0</v>
      </c>
      <c r="H5" s="2" t="s">
        <v>2</v>
      </c>
      <c r="I5" s="2" t="s">
        <v>1</v>
      </c>
      <c r="J5" s="3" t="s">
        <v>3</v>
      </c>
      <c r="K5" s="1" t="s">
        <v>0</v>
      </c>
      <c r="L5" s="2" t="s">
        <v>2</v>
      </c>
      <c r="M5" s="2" t="s">
        <v>1</v>
      </c>
      <c r="N5" s="3" t="s">
        <v>3</v>
      </c>
      <c r="O5" s="1" t="s">
        <v>0</v>
      </c>
      <c r="P5" s="2" t="s">
        <v>2</v>
      </c>
      <c r="Q5" s="2" t="s">
        <v>1</v>
      </c>
      <c r="R5" s="3" t="s">
        <v>3</v>
      </c>
    </row>
    <row r="6" spans="1:18" x14ac:dyDescent="0.25">
      <c r="A6" s="126">
        <v>1</v>
      </c>
      <c r="B6" s="132">
        <v>82.730999999999995</v>
      </c>
      <c r="C6" s="149">
        <v>143.91200000000001</v>
      </c>
      <c r="D6" s="150">
        <v>170.345</v>
      </c>
      <c r="E6" s="150">
        <v>173.357</v>
      </c>
      <c r="F6" s="151">
        <v>115.458</v>
      </c>
      <c r="G6" s="223">
        <v>29.751999999999999</v>
      </c>
      <c r="H6" s="224">
        <v>34.598999999999997</v>
      </c>
      <c r="I6" s="224">
        <v>51.832999999999998</v>
      </c>
      <c r="J6" s="225">
        <v>18.085999999999999</v>
      </c>
      <c r="K6" s="226">
        <v>0</v>
      </c>
      <c r="L6" s="227">
        <v>0</v>
      </c>
      <c r="M6" s="227">
        <v>0</v>
      </c>
      <c r="N6" s="228">
        <v>0</v>
      </c>
      <c r="O6" s="149">
        <v>143.91200000000001</v>
      </c>
      <c r="P6" s="150">
        <v>170.345</v>
      </c>
      <c r="Q6" s="150">
        <v>173.357</v>
      </c>
      <c r="R6" s="151">
        <v>115.458</v>
      </c>
    </row>
    <row r="7" spans="1:18" x14ac:dyDescent="0.25">
      <c r="A7" s="126">
        <v>2</v>
      </c>
      <c r="B7" s="132">
        <v>191.61600000000001</v>
      </c>
      <c r="C7" s="139">
        <v>174.59399999999999</v>
      </c>
      <c r="D7" s="115">
        <v>215.86600000000001</v>
      </c>
      <c r="E7" s="115">
        <v>157.27099999999999</v>
      </c>
      <c r="F7" s="140">
        <v>251.762</v>
      </c>
      <c r="G7" s="229">
        <v>21.491</v>
      </c>
      <c r="H7" s="230">
        <v>13.461</v>
      </c>
      <c r="I7" s="230">
        <v>85.587999999999994</v>
      </c>
      <c r="J7" s="231">
        <v>13.653</v>
      </c>
      <c r="K7" s="232">
        <v>0</v>
      </c>
      <c r="L7" s="233">
        <v>0</v>
      </c>
      <c r="M7" s="233">
        <v>0</v>
      </c>
      <c r="N7" s="234">
        <v>0</v>
      </c>
      <c r="O7" s="139">
        <v>174.59399999999999</v>
      </c>
      <c r="P7" s="115">
        <v>215.86600000000001</v>
      </c>
      <c r="Q7" s="115">
        <v>157.27099999999999</v>
      </c>
      <c r="R7" s="140">
        <v>251.762</v>
      </c>
    </row>
    <row r="8" spans="1:18" x14ac:dyDescent="0.25">
      <c r="A8" s="126">
        <v>3</v>
      </c>
      <c r="B8" s="132">
        <v>118.264</v>
      </c>
      <c r="C8" s="139">
        <v>227.767</v>
      </c>
      <c r="D8" s="115">
        <v>189.404</v>
      </c>
      <c r="E8" s="115">
        <v>251.46199999999999</v>
      </c>
      <c r="F8" s="140">
        <v>213.255</v>
      </c>
      <c r="G8" s="229">
        <v>17.513000000000002</v>
      </c>
      <c r="H8" s="230">
        <v>16.024000000000001</v>
      </c>
      <c r="I8" s="230">
        <v>21.068000000000001</v>
      </c>
      <c r="J8" s="231">
        <v>17.884</v>
      </c>
      <c r="K8" s="232">
        <v>0</v>
      </c>
      <c r="L8" s="233">
        <v>0</v>
      </c>
      <c r="M8" s="233">
        <v>0</v>
      </c>
      <c r="N8" s="234">
        <v>0</v>
      </c>
      <c r="O8" s="139">
        <v>227.767</v>
      </c>
      <c r="P8" s="115">
        <v>189.404</v>
      </c>
      <c r="Q8" s="115">
        <v>251.46199999999999</v>
      </c>
      <c r="R8" s="140">
        <v>213.255</v>
      </c>
    </row>
    <row r="9" spans="1:18" x14ac:dyDescent="0.25">
      <c r="A9" s="126">
        <v>4</v>
      </c>
      <c r="B9" s="132">
        <v>56.786999999999999</v>
      </c>
      <c r="C9" s="139">
        <v>117.486</v>
      </c>
      <c r="D9" s="115">
        <v>128.892</v>
      </c>
      <c r="E9" s="115">
        <v>162.14500000000001</v>
      </c>
      <c r="F9" s="140">
        <v>131.875</v>
      </c>
      <c r="G9" s="229">
        <v>6.1950000000000003</v>
      </c>
      <c r="H9" s="230">
        <v>11.034000000000001</v>
      </c>
      <c r="I9" s="230">
        <v>17.707000000000001</v>
      </c>
      <c r="J9" s="231">
        <v>31.959</v>
      </c>
      <c r="K9" s="232">
        <v>0</v>
      </c>
      <c r="L9" s="233">
        <v>0</v>
      </c>
      <c r="M9" s="233">
        <v>0</v>
      </c>
      <c r="N9" s="234">
        <v>0</v>
      </c>
      <c r="O9" s="139">
        <v>117.486</v>
      </c>
      <c r="P9" s="115">
        <v>128.892</v>
      </c>
      <c r="Q9" s="115">
        <v>162.14500000000001</v>
      </c>
      <c r="R9" s="140">
        <v>131.875</v>
      </c>
    </row>
    <row r="10" spans="1:18" x14ac:dyDescent="0.25">
      <c r="A10" s="126">
        <v>5</v>
      </c>
      <c r="B10" s="132">
        <v>128.892</v>
      </c>
      <c r="C10" s="139">
        <v>223.7</v>
      </c>
      <c r="D10" s="115">
        <v>294.09199999999998</v>
      </c>
      <c r="E10" s="115">
        <v>331.31200000000001</v>
      </c>
      <c r="F10" s="140">
        <v>271.92099999999999</v>
      </c>
      <c r="G10" s="229">
        <v>2.492</v>
      </c>
      <c r="H10" s="230">
        <v>0.17</v>
      </c>
      <c r="I10" s="230">
        <v>23.27</v>
      </c>
      <c r="J10" s="231">
        <v>0</v>
      </c>
      <c r="K10" s="232">
        <v>0</v>
      </c>
      <c r="L10" s="233">
        <v>0</v>
      </c>
      <c r="M10" s="233">
        <v>0</v>
      </c>
      <c r="N10" s="234">
        <v>0</v>
      </c>
      <c r="O10" s="139">
        <v>223.7</v>
      </c>
      <c r="P10" s="115">
        <v>294.09199999999998</v>
      </c>
      <c r="Q10" s="115">
        <v>331.31200000000001</v>
      </c>
      <c r="R10" s="140">
        <v>271.92099999999999</v>
      </c>
    </row>
    <row r="11" spans="1:18" x14ac:dyDescent="0.25">
      <c r="A11" s="126">
        <v>6</v>
      </c>
      <c r="B11" s="132">
        <v>127.72799999999999</v>
      </c>
      <c r="C11" s="139">
        <v>155.71899999999999</v>
      </c>
      <c r="D11" s="115">
        <v>145.29900000000001</v>
      </c>
      <c r="E11" s="115">
        <v>189.06899999999999</v>
      </c>
      <c r="F11" s="140">
        <v>159.661</v>
      </c>
      <c r="G11" s="229">
        <v>33.383000000000003</v>
      </c>
      <c r="H11" s="230">
        <v>8.73</v>
      </c>
      <c r="I11" s="230">
        <v>21.704000000000001</v>
      </c>
      <c r="J11" s="231">
        <v>4.3719999999999999</v>
      </c>
      <c r="K11" s="232">
        <v>0</v>
      </c>
      <c r="L11" s="233">
        <v>0</v>
      </c>
      <c r="M11" s="233">
        <v>0</v>
      </c>
      <c r="N11" s="234">
        <v>0</v>
      </c>
      <c r="O11" s="139">
        <v>155.71899999999999</v>
      </c>
      <c r="P11" s="115">
        <v>145.29900000000001</v>
      </c>
      <c r="Q11" s="115">
        <v>189.06899999999999</v>
      </c>
      <c r="R11" s="140">
        <v>159.661</v>
      </c>
    </row>
    <row r="12" spans="1:18" x14ac:dyDescent="0.25">
      <c r="A12" s="126">
        <v>7</v>
      </c>
      <c r="B12" s="132">
        <v>93.087000000000003</v>
      </c>
      <c r="C12" s="139">
        <v>114.974</v>
      </c>
      <c r="D12" s="115">
        <v>92.557000000000002</v>
      </c>
      <c r="E12" s="115">
        <v>109.752</v>
      </c>
      <c r="F12" s="140">
        <v>107.667</v>
      </c>
      <c r="G12" s="229">
        <v>20.273</v>
      </c>
      <c r="H12" s="230">
        <v>16.637</v>
      </c>
      <c r="I12" s="230">
        <v>32.755000000000003</v>
      </c>
      <c r="J12" s="231">
        <v>22.759</v>
      </c>
      <c r="K12" s="232">
        <v>0</v>
      </c>
      <c r="L12" s="233">
        <v>0</v>
      </c>
      <c r="M12" s="233">
        <v>0</v>
      </c>
      <c r="N12" s="234">
        <v>0</v>
      </c>
      <c r="O12" s="139">
        <v>114.974</v>
      </c>
      <c r="P12" s="115">
        <v>92.557000000000002</v>
      </c>
      <c r="Q12" s="115">
        <v>109.752</v>
      </c>
      <c r="R12" s="140">
        <v>107.667</v>
      </c>
    </row>
    <row r="13" spans="1:18" x14ac:dyDescent="0.25">
      <c r="A13" s="126">
        <v>8</v>
      </c>
      <c r="B13" s="132">
        <v>87.307000000000002</v>
      </c>
      <c r="C13" s="139">
        <v>102.455</v>
      </c>
      <c r="D13" s="115">
        <v>138.25899999999999</v>
      </c>
      <c r="E13" s="115">
        <v>128.34</v>
      </c>
      <c r="F13" s="140">
        <v>110.619</v>
      </c>
      <c r="G13" s="229">
        <v>17.893999999999998</v>
      </c>
      <c r="H13" s="230">
        <v>24.143000000000001</v>
      </c>
      <c r="I13" s="230">
        <v>19.524999999999999</v>
      </c>
      <c r="J13" s="231">
        <v>15.509</v>
      </c>
      <c r="K13" s="232">
        <v>0</v>
      </c>
      <c r="L13" s="233">
        <v>0</v>
      </c>
      <c r="M13" s="233">
        <v>0</v>
      </c>
      <c r="N13" s="234">
        <v>0</v>
      </c>
      <c r="O13" s="139">
        <v>102.455</v>
      </c>
      <c r="P13" s="115">
        <v>138.25899999999999</v>
      </c>
      <c r="Q13" s="115">
        <v>128.34</v>
      </c>
      <c r="R13" s="140">
        <v>110.619</v>
      </c>
    </row>
    <row r="14" spans="1:18" x14ac:dyDescent="0.25">
      <c r="A14" s="126">
        <v>9</v>
      </c>
      <c r="B14" s="132">
        <v>133.5162</v>
      </c>
      <c r="C14" s="139">
        <v>123.97</v>
      </c>
      <c r="D14" s="115">
        <v>113.937</v>
      </c>
      <c r="E14" s="115">
        <v>157.13200000000001</v>
      </c>
      <c r="F14" s="140">
        <v>144.381</v>
      </c>
      <c r="G14" s="229">
        <v>35.072000000000003</v>
      </c>
      <c r="H14" s="230">
        <v>41.466999999999999</v>
      </c>
      <c r="I14" s="230">
        <v>45.106999999999999</v>
      </c>
      <c r="J14" s="231">
        <v>41.759</v>
      </c>
      <c r="K14" s="232">
        <v>0</v>
      </c>
      <c r="L14" s="233">
        <v>0</v>
      </c>
      <c r="M14" s="233">
        <v>0</v>
      </c>
      <c r="N14" s="231">
        <v>5.2309999999999999</v>
      </c>
      <c r="O14" s="139">
        <v>123.97</v>
      </c>
      <c r="P14" s="115">
        <v>113.937</v>
      </c>
      <c r="Q14" s="115">
        <v>157.13200000000001</v>
      </c>
      <c r="R14" s="140">
        <v>144.381</v>
      </c>
    </row>
    <row r="15" spans="1:18" x14ac:dyDescent="0.25">
      <c r="A15" s="126">
        <v>10</v>
      </c>
      <c r="B15" s="132">
        <v>47.012799999999999</v>
      </c>
      <c r="C15" s="139">
        <v>73.215599999999995</v>
      </c>
      <c r="D15" s="115">
        <v>69.414199999999994</v>
      </c>
      <c r="E15" s="115">
        <v>91.937799999999996</v>
      </c>
      <c r="F15" s="140">
        <v>89.0398</v>
      </c>
      <c r="G15" s="229">
        <v>0</v>
      </c>
      <c r="H15" s="230">
        <v>0</v>
      </c>
      <c r="I15" s="230">
        <v>1.3108</v>
      </c>
      <c r="J15" s="231">
        <v>0</v>
      </c>
      <c r="K15" s="232">
        <v>0</v>
      </c>
      <c r="L15" s="233">
        <v>0</v>
      </c>
      <c r="M15" s="233">
        <v>0</v>
      </c>
      <c r="N15" s="234">
        <v>0</v>
      </c>
      <c r="O15" s="139">
        <v>73.215599999999995</v>
      </c>
      <c r="P15" s="115">
        <v>69.414199999999994</v>
      </c>
      <c r="Q15" s="115">
        <v>91.937799999999996</v>
      </c>
      <c r="R15" s="140">
        <v>89.0398</v>
      </c>
    </row>
    <row r="16" spans="1:18" x14ac:dyDescent="0.25">
      <c r="A16" s="126">
        <v>11</v>
      </c>
      <c r="B16" s="132">
        <v>65.639799999999994</v>
      </c>
      <c r="C16" s="139">
        <v>181.1088</v>
      </c>
      <c r="D16" s="115">
        <v>174.56960000000001</v>
      </c>
      <c r="E16" s="115">
        <v>209.09460000000001</v>
      </c>
      <c r="F16" s="140">
        <v>188.3886</v>
      </c>
      <c r="G16" s="229">
        <v>0</v>
      </c>
      <c r="H16" s="230">
        <v>0</v>
      </c>
      <c r="I16" s="230">
        <v>0</v>
      </c>
      <c r="J16" s="231">
        <v>0</v>
      </c>
      <c r="K16" s="232">
        <v>0</v>
      </c>
      <c r="L16" s="233">
        <v>0</v>
      </c>
      <c r="M16" s="233">
        <v>0</v>
      </c>
      <c r="N16" s="234">
        <v>0</v>
      </c>
      <c r="O16" s="139">
        <v>181.1088</v>
      </c>
      <c r="P16" s="115">
        <v>174.56960000000001</v>
      </c>
      <c r="Q16" s="115">
        <v>209.09460000000001</v>
      </c>
      <c r="R16" s="140">
        <v>188.3886</v>
      </c>
    </row>
    <row r="17" spans="1:18" x14ac:dyDescent="0.25">
      <c r="A17" s="126">
        <v>12</v>
      </c>
      <c r="B17" s="132">
        <v>145.36920000000001</v>
      </c>
      <c r="C17" s="139">
        <v>216.02799999999999</v>
      </c>
      <c r="D17" s="115">
        <v>174.02760000000001</v>
      </c>
      <c r="E17" s="115">
        <v>299.46719999999999</v>
      </c>
      <c r="F17" s="140">
        <v>210.4306</v>
      </c>
      <c r="G17" s="229">
        <v>31.375</v>
      </c>
      <c r="H17" s="230">
        <v>29.161799999999999</v>
      </c>
      <c r="I17" s="230">
        <v>36.824399999999997</v>
      </c>
      <c r="J17" s="231">
        <v>25.764399999999998</v>
      </c>
      <c r="K17" s="232">
        <v>0</v>
      </c>
      <c r="L17" s="233">
        <v>0</v>
      </c>
      <c r="M17" s="233">
        <v>0</v>
      </c>
      <c r="N17" s="234">
        <v>0</v>
      </c>
      <c r="O17" s="139">
        <v>216.02799999999999</v>
      </c>
      <c r="P17" s="115">
        <v>174.02760000000001</v>
      </c>
      <c r="Q17" s="115">
        <v>299.46719999999999</v>
      </c>
      <c r="R17" s="140">
        <v>210.4306</v>
      </c>
    </row>
    <row r="18" spans="1:18" x14ac:dyDescent="0.25">
      <c r="A18" s="126">
        <v>13</v>
      </c>
      <c r="B18" s="132">
        <v>179.41139999999999</v>
      </c>
      <c r="C18" s="139">
        <v>268.90600000000001</v>
      </c>
      <c r="D18" s="121"/>
      <c r="E18" s="121"/>
      <c r="F18" s="140">
        <v>326.7876</v>
      </c>
      <c r="G18" s="229">
        <v>47.033200000000001</v>
      </c>
      <c r="H18" s="235"/>
      <c r="I18" s="235"/>
      <c r="J18" s="231">
        <v>64.534000000000006</v>
      </c>
      <c r="K18" s="232">
        <v>0</v>
      </c>
      <c r="L18" s="236"/>
      <c r="M18" s="236"/>
      <c r="N18" s="234">
        <v>0</v>
      </c>
      <c r="O18" s="139">
        <v>268.90600000000001</v>
      </c>
      <c r="P18" s="121"/>
      <c r="Q18" s="121"/>
      <c r="R18" s="140">
        <v>326.7876</v>
      </c>
    </row>
    <row r="19" spans="1:18" x14ac:dyDescent="0.25">
      <c r="A19" s="126">
        <v>14</v>
      </c>
      <c r="B19" s="132">
        <v>106.5532</v>
      </c>
      <c r="C19" s="139">
        <v>103.7546</v>
      </c>
      <c r="D19" s="121"/>
      <c r="E19" s="115">
        <v>138.50919999999999</v>
      </c>
      <c r="F19" s="140">
        <v>125.4952</v>
      </c>
      <c r="G19" s="229">
        <v>44.722200000000001</v>
      </c>
      <c r="H19" s="235"/>
      <c r="I19" s="230">
        <v>55.246000000000002</v>
      </c>
      <c r="J19" s="231">
        <v>37.027000000000001</v>
      </c>
      <c r="K19" s="232">
        <v>0</v>
      </c>
      <c r="L19" s="233">
        <v>0</v>
      </c>
      <c r="M19" s="233">
        <v>0</v>
      </c>
      <c r="N19" s="234">
        <v>0</v>
      </c>
      <c r="O19" s="139">
        <v>103.7546</v>
      </c>
      <c r="P19" s="121"/>
      <c r="Q19" s="115">
        <v>138.50919999999999</v>
      </c>
      <c r="R19" s="140">
        <v>125.4952</v>
      </c>
    </row>
    <row r="20" spans="1:18" x14ac:dyDescent="0.25">
      <c r="A20" s="126">
        <v>15</v>
      </c>
      <c r="B20" s="132">
        <v>110.7688</v>
      </c>
      <c r="C20" s="139">
        <v>117.3058</v>
      </c>
      <c r="D20" s="115">
        <v>127.27460000000001</v>
      </c>
      <c r="E20" s="115">
        <v>197.06800000000001</v>
      </c>
      <c r="F20" s="140">
        <v>179.989</v>
      </c>
      <c r="G20" s="229">
        <v>33.961599999999997</v>
      </c>
      <c r="H20" s="230">
        <v>34.392600000000002</v>
      </c>
      <c r="I20" s="230">
        <v>28.168199999999999</v>
      </c>
      <c r="J20" s="231">
        <v>47.543999999999997</v>
      </c>
      <c r="K20" s="232">
        <v>0</v>
      </c>
      <c r="L20" s="233">
        <v>0</v>
      </c>
      <c r="M20" s="233">
        <v>0</v>
      </c>
      <c r="N20" s="234">
        <v>0</v>
      </c>
      <c r="O20" s="139">
        <v>117.3058</v>
      </c>
      <c r="P20" s="115">
        <v>127.27460000000001</v>
      </c>
      <c r="Q20" s="115">
        <v>197.06800000000001</v>
      </c>
      <c r="R20" s="140">
        <v>179.989</v>
      </c>
    </row>
    <row r="21" spans="1:18" x14ac:dyDescent="0.25">
      <c r="A21" s="126">
        <v>16</v>
      </c>
      <c r="B21" s="132">
        <v>73.624799999999993</v>
      </c>
      <c r="C21" s="139">
        <v>158.661</v>
      </c>
      <c r="D21" s="115">
        <v>163.2604</v>
      </c>
      <c r="E21" s="115">
        <v>206.24420000000001</v>
      </c>
      <c r="F21" s="140">
        <v>183.0864</v>
      </c>
      <c r="G21" s="229">
        <v>10.3248</v>
      </c>
      <c r="H21" s="230">
        <v>15.2096</v>
      </c>
      <c r="I21" s="230">
        <v>24.378599999999999</v>
      </c>
      <c r="J21" s="231">
        <v>27.7196</v>
      </c>
      <c r="K21" s="232">
        <v>0</v>
      </c>
      <c r="L21" s="233">
        <v>0</v>
      </c>
      <c r="M21" s="233">
        <v>0</v>
      </c>
      <c r="N21" s="234">
        <v>0</v>
      </c>
      <c r="O21" s="139">
        <v>158.661</v>
      </c>
      <c r="P21" s="115">
        <v>163.2604</v>
      </c>
      <c r="Q21" s="115">
        <v>206.24420000000001</v>
      </c>
      <c r="R21" s="140">
        <v>183.0864</v>
      </c>
    </row>
    <row r="22" spans="1:18" x14ac:dyDescent="0.25">
      <c r="A22" s="126">
        <v>17</v>
      </c>
      <c r="B22" s="132">
        <v>105.5966</v>
      </c>
      <c r="C22" s="139">
        <v>131.44399999999999</v>
      </c>
      <c r="D22" s="115">
        <v>0</v>
      </c>
      <c r="E22" s="115">
        <v>216.8022</v>
      </c>
      <c r="F22" s="140">
        <v>196.50839999999999</v>
      </c>
      <c r="G22" s="229">
        <v>29.067599999999999</v>
      </c>
      <c r="H22" s="230">
        <v>30.465</v>
      </c>
      <c r="I22" s="230">
        <v>36.9604</v>
      </c>
      <c r="J22" s="231">
        <v>28.7516</v>
      </c>
      <c r="K22" s="232">
        <v>0</v>
      </c>
      <c r="L22" s="233">
        <v>0</v>
      </c>
      <c r="M22" s="233">
        <v>0</v>
      </c>
      <c r="N22" s="234">
        <v>0</v>
      </c>
      <c r="O22" s="139">
        <v>131.44399999999999</v>
      </c>
      <c r="P22" s="115">
        <v>0</v>
      </c>
      <c r="Q22" s="115">
        <v>216.8022</v>
      </c>
      <c r="R22" s="140">
        <v>196.50839999999999</v>
      </c>
    </row>
    <row r="23" spans="1:18" x14ac:dyDescent="0.25">
      <c r="A23" s="126">
        <v>18</v>
      </c>
      <c r="B23" s="132">
        <v>69.993600000000001</v>
      </c>
      <c r="C23" s="139">
        <v>98.048599999999993</v>
      </c>
      <c r="D23" s="115">
        <v>147.36959999999999</v>
      </c>
      <c r="E23" s="115">
        <v>87.490200000000002</v>
      </c>
      <c r="F23" s="140">
        <v>134.4374</v>
      </c>
      <c r="G23" s="229">
        <v>28.4314</v>
      </c>
      <c r="H23" s="230">
        <v>28.433399999999999</v>
      </c>
      <c r="I23" s="230">
        <v>27.5016</v>
      </c>
      <c r="J23" s="231">
        <v>28.742799999999999</v>
      </c>
      <c r="K23" s="232">
        <v>0</v>
      </c>
      <c r="L23" s="233">
        <v>0</v>
      </c>
      <c r="M23" s="233">
        <v>0</v>
      </c>
      <c r="N23" s="234">
        <v>0</v>
      </c>
      <c r="O23" s="139">
        <v>98.048599999999993</v>
      </c>
      <c r="P23" s="115">
        <v>147.36959999999999</v>
      </c>
      <c r="Q23" s="115">
        <v>87.490200000000002</v>
      </c>
      <c r="R23" s="140">
        <v>134.4374</v>
      </c>
    </row>
    <row r="24" spans="1:18" x14ac:dyDescent="0.25">
      <c r="A24" s="126">
        <v>19</v>
      </c>
      <c r="B24" s="132">
        <v>121.58880000000001</v>
      </c>
      <c r="C24" s="139">
        <v>299.61320000000001</v>
      </c>
      <c r="D24" s="121"/>
      <c r="E24" s="115">
        <v>387.33319999999998</v>
      </c>
      <c r="F24" s="140">
        <v>266.50479999999999</v>
      </c>
      <c r="G24" s="229">
        <v>0</v>
      </c>
      <c r="H24" s="235"/>
      <c r="I24" s="230">
        <v>26.182400000000001</v>
      </c>
      <c r="J24" s="231">
        <v>0</v>
      </c>
      <c r="K24" s="232">
        <v>0</v>
      </c>
      <c r="L24" s="236"/>
      <c r="M24" s="233">
        <v>0</v>
      </c>
      <c r="N24" s="234">
        <v>0</v>
      </c>
      <c r="O24" s="139">
        <v>299.61320000000001</v>
      </c>
      <c r="P24" s="121"/>
      <c r="Q24" s="115">
        <v>387.33319999999998</v>
      </c>
      <c r="R24" s="140">
        <v>266.50479999999999</v>
      </c>
    </row>
    <row r="25" spans="1:18" x14ac:dyDescent="0.25">
      <c r="A25" s="126">
        <v>20</v>
      </c>
      <c r="B25" s="132">
        <v>74.562799999999996</v>
      </c>
      <c r="C25" s="139">
        <v>153.048</v>
      </c>
      <c r="D25" s="115">
        <v>131.75960000000001</v>
      </c>
      <c r="E25" s="115">
        <v>168.2302</v>
      </c>
      <c r="F25" s="140">
        <v>195.8682</v>
      </c>
      <c r="G25" s="229">
        <v>0</v>
      </c>
      <c r="H25" s="230">
        <v>0</v>
      </c>
      <c r="I25" s="230">
        <v>11.946</v>
      </c>
      <c r="J25" s="231">
        <v>0</v>
      </c>
      <c r="K25" s="232">
        <v>0</v>
      </c>
      <c r="L25" s="233">
        <v>0</v>
      </c>
      <c r="M25" s="233">
        <v>0</v>
      </c>
      <c r="N25" s="234">
        <v>0</v>
      </c>
      <c r="O25" s="139">
        <v>153.048</v>
      </c>
      <c r="P25" s="115">
        <v>131.75960000000001</v>
      </c>
      <c r="Q25" s="115">
        <v>168.2302</v>
      </c>
      <c r="R25" s="140">
        <v>195.8682</v>
      </c>
    </row>
    <row r="26" spans="1:18" x14ac:dyDescent="0.25">
      <c r="A26" s="126">
        <v>21</v>
      </c>
      <c r="B26" s="132">
        <v>262.98439999999999</v>
      </c>
      <c r="C26" s="139">
        <v>476.77839999999998</v>
      </c>
      <c r="D26" s="121"/>
      <c r="E26" s="115">
        <v>740.88720000000001</v>
      </c>
      <c r="F26" s="140">
        <v>635.60199999999998</v>
      </c>
      <c r="G26" s="229">
        <v>0</v>
      </c>
      <c r="H26" s="235"/>
      <c r="I26" s="230">
        <v>23.686399999999999</v>
      </c>
      <c r="J26" s="231">
        <v>25.0472</v>
      </c>
      <c r="K26" s="232">
        <v>0</v>
      </c>
      <c r="L26" s="236"/>
      <c r="M26" s="233">
        <v>0</v>
      </c>
      <c r="N26" s="234">
        <v>0</v>
      </c>
      <c r="O26" s="139">
        <v>476.77839999999998</v>
      </c>
      <c r="P26" s="121"/>
      <c r="Q26" s="115">
        <v>740.88720000000001</v>
      </c>
      <c r="R26" s="140">
        <v>635.60199999999998</v>
      </c>
    </row>
    <row r="27" spans="1:18" ht="15.75" thickBot="1" x14ac:dyDescent="0.3">
      <c r="A27" s="127">
        <v>22</v>
      </c>
      <c r="B27" s="133">
        <v>70.13</v>
      </c>
      <c r="C27" s="141">
        <v>192.89439999999999</v>
      </c>
      <c r="D27" s="59">
        <v>211.50920000000002</v>
      </c>
      <c r="E27" s="59">
        <v>261.79499999999996</v>
      </c>
      <c r="F27" s="48"/>
      <c r="G27" s="237">
        <v>13.83</v>
      </c>
      <c r="H27" s="238">
        <v>15.65</v>
      </c>
      <c r="I27" s="238">
        <v>37.090000000000003</v>
      </c>
      <c r="J27" s="239"/>
      <c r="K27" s="240">
        <v>0</v>
      </c>
      <c r="L27" s="241">
        <v>0</v>
      </c>
      <c r="M27" s="241">
        <v>0</v>
      </c>
      <c r="N27" s="242"/>
      <c r="O27" s="141">
        <v>192.89439999999999</v>
      </c>
      <c r="P27" s="59">
        <v>211.50920000000002</v>
      </c>
      <c r="Q27" s="59">
        <v>261.79499999999996</v>
      </c>
      <c r="R27" s="48"/>
    </row>
    <row r="28" spans="1:18" x14ac:dyDescent="0.25">
      <c r="A28" s="128" t="s">
        <v>30</v>
      </c>
      <c r="B28" s="221">
        <f t="shared" ref="B28:R28" si="0">AVERAGE(B6:B27)</f>
        <v>111.50747272727273</v>
      </c>
      <c r="C28" s="222">
        <f t="shared" si="0"/>
        <v>175.24470000000002</v>
      </c>
      <c r="D28" s="198">
        <f t="shared" si="0"/>
        <v>149.32421111111111</v>
      </c>
      <c r="E28" s="198">
        <f t="shared" si="0"/>
        <v>222.12852380952384</v>
      </c>
      <c r="F28" s="199">
        <f t="shared" si="0"/>
        <v>201.84461904761906</v>
      </c>
      <c r="G28" s="243">
        <f t="shared" si="0"/>
        <v>19.218672727272725</v>
      </c>
      <c r="H28" s="244">
        <f t="shared" si="0"/>
        <v>17.754300000000001</v>
      </c>
      <c r="I28" s="244">
        <f t="shared" si="0"/>
        <v>29.89770476190477</v>
      </c>
      <c r="J28" s="245">
        <f t="shared" si="0"/>
        <v>21.481504761904759</v>
      </c>
      <c r="K28" s="243">
        <f t="shared" si="0"/>
        <v>0</v>
      </c>
      <c r="L28" s="244">
        <f t="shared" si="0"/>
        <v>0</v>
      </c>
      <c r="M28" s="244">
        <f t="shared" si="0"/>
        <v>0</v>
      </c>
      <c r="N28" s="246">
        <f t="shared" si="0"/>
        <v>0.24909523809523809</v>
      </c>
      <c r="O28" s="222">
        <f t="shared" si="0"/>
        <v>175.24470000000002</v>
      </c>
      <c r="P28" s="198">
        <f t="shared" si="0"/>
        <v>149.32421111111111</v>
      </c>
      <c r="Q28" s="198">
        <f t="shared" si="0"/>
        <v>222.12852380952384</v>
      </c>
      <c r="R28" s="199">
        <f t="shared" si="0"/>
        <v>201.84461904761906</v>
      </c>
    </row>
    <row r="29" spans="1:18" x14ac:dyDescent="0.25">
      <c r="A29" s="73" t="s">
        <v>59</v>
      </c>
      <c r="B29" s="256">
        <f t="shared" ref="B29:R29" si="1">STDEV(B6:B27)</f>
        <v>50.532177703341432</v>
      </c>
      <c r="C29" s="255">
        <f t="shared" si="1"/>
        <v>88.925017739596825</v>
      </c>
      <c r="D29" s="58">
        <f t="shared" si="1"/>
        <v>62.89828458132083</v>
      </c>
      <c r="E29" s="58">
        <f t="shared" si="1"/>
        <v>141.37144073792942</v>
      </c>
      <c r="F29" s="186">
        <f t="shared" si="1"/>
        <v>117.12123239269475</v>
      </c>
      <c r="G29" s="247">
        <f t="shared" si="1"/>
        <v>15.351831495582038</v>
      </c>
      <c r="H29" s="248">
        <f t="shared" si="1"/>
        <v>13.249755902080082</v>
      </c>
      <c r="I29" s="248">
        <f t="shared" si="1"/>
        <v>18.953016315364575</v>
      </c>
      <c r="J29" s="249">
        <f t="shared" si="1"/>
        <v>17.598309890738836</v>
      </c>
      <c r="K29" s="247">
        <f t="shared" si="1"/>
        <v>0</v>
      </c>
      <c r="L29" s="248">
        <f t="shared" si="1"/>
        <v>0</v>
      </c>
      <c r="M29" s="248">
        <f t="shared" si="1"/>
        <v>0</v>
      </c>
      <c r="N29" s="250">
        <f t="shared" si="1"/>
        <v>1.1414977838244762</v>
      </c>
      <c r="O29" s="255">
        <f t="shared" si="1"/>
        <v>88.925017739596825</v>
      </c>
      <c r="P29" s="58">
        <f t="shared" si="1"/>
        <v>62.89828458132083</v>
      </c>
      <c r="Q29" s="58">
        <f t="shared" si="1"/>
        <v>141.37144073792942</v>
      </c>
      <c r="R29" s="186">
        <f t="shared" si="1"/>
        <v>117.12123239269475</v>
      </c>
    </row>
    <row r="30" spans="1:18" ht="15.75" thickBot="1" x14ac:dyDescent="0.3">
      <c r="A30" s="74" t="s">
        <v>31</v>
      </c>
      <c r="B30" s="164">
        <f>B29/SQRT(22)</f>
        <v>10.773496485361399</v>
      </c>
      <c r="C30" s="168">
        <f t="shared" ref="C30:M30" si="2">C29/SQRT(22)</f>
        <v>18.958877484017407</v>
      </c>
      <c r="D30" s="60">
        <f>D29/SQRT(18)</f>
        <v>14.825267850817744</v>
      </c>
      <c r="E30" s="60">
        <f>E29/SQRT(21)</f>
        <v>30.849777537453583</v>
      </c>
      <c r="F30" s="120">
        <f>F29/SQRT(21)</f>
        <v>25.557948234573221</v>
      </c>
      <c r="G30" s="251">
        <f t="shared" si="2"/>
        <v>3.2730214722287125</v>
      </c>
      <c r="H30" s="252">
        <f>H29/SQRT(18)</f>
        <v>3.1229974158091025</v>
      </c>
      <c r="I30" s="252">
        <f>I29/SQRT(21)</f>
        <v>4.1358872339471997</v>
      </c>
      <c r="J30" s="253">
        <f>J29/SQRT(21)</f>
        <v>3.8402660560762265</v>
      </c>
      <c r="K30" s="251">
        <f t="shared" si="2"/>
        <v>0</v>
      </c>
      <c r="L30" s="252">
        <f t="shared" si="2"/>
        <v>0</v>
      </c>
      <c r="M30" s="252">
        <f t="shared" si="2"/>
        <v>0</v>
      </c>
      <c r="N30" s="254">
        <f>N29/SQRT(21)</f>
        <v>0.24909523809523812</v>
      </c>
      <c r="O30" s="168">
        <f t="shared" ref="O30" si="3">O29/SQRT(22)</f>
        <v>18.958877484017407</v>
      </c>
      <c r="P30" s="60">
        <f>P29/SQRT(18)</f>
        <v>14.825267850817744</v>
      </c>
      <c r="Q30" s="60">
        <f>Q29/SQRT(21)</f>
        <v>30.849777537453583</v>
      </c>
      <c r="R30" s="120">
        <f>R29/SQRT(21)</f>
        <v>25.557948234573221</v>
      </c>
    </row>
    <row r="31" spans="1:18" ht="15.75" thickBot="1" x14ac:dyDescent="0.3"/>
    <row r="32" spans="1:18" ht="15.75" thickBot="1" x14ac:dyDescent="0.3">
      <c r="A32" s="316" t="s">
        <v>4</v>
      </c>
      <c r="B32" s="317"/>
      <c r="C32" s="317"/>
      <c r="D32" s="317"/>
      <c r="E32" s="317"/>
      <c r="F32" s="317"/>
      <c r="G32" s="317"/>
      <c r="H32" s="317"/>
      <c r="I32" s="317"/>
      <c r="J32" s="317"/>
      <c r="K32" s="317"/>
      <c r="L32" s="317"/>
      <c r="M32" s="317"/>
      <c r="N32" s="317"/>
      <c r="O32" s="317"/>
      <c r="P32" s="317"/>
      <c r="Q32" s="317"/>
      <c r="R32" s="318"/>
    </row>
    <row r="33" spans="1:18" ht="15.75" thickBot="1" x14ac:dyDescent="0.3">
      <c r="A33" s="72" t="s">
        <v>51</v>
      </c>
      <c r="B33" s="130" t="s">
        <v>9</v>
      </c>
      <c r="C33" s="313" t="s">
        <v>10</v>
      </c>
      <c r="D33" s="314"/>
      <c r="E33" s="314"/>
      <c r="F33" s="315"/>
      <c r="G33" s="313" t="s">
        <v>11</v>
      </c>
      <c r="H33" s="314"/>
      <c r="I33" s="314"/>
      <c r="J33" s="315"/>
      <c r="K33" s="313" t="s">
        <v>12</v>
      </c>
      <c r="L33" s="314"/>
      <c r="M33" s="314"/>
      <c r="N33" s="315"/>
      <c r="O33" s="313" t="s">
        <v>13</v>
      </c>
      <c r="P33" s="314"/>
      <c r="Q33" s="314"/>
      <c r="R33" s="315"/>
    </row>
    <row r="34" spans="1:18" ht="15.75" thickBot="1" x14ac:dyDescent="0.3">
      <c r="A34" s="157"/>
      <c r="B34" s="157"/>
      <c r="C34" s="1" t="s">
        <v>0</v>
      </c>
      <c r="D34" s="2" t="s">
        <v>2</v>
      </c>
      <c r="E34" s="2" t="s">
        <v>1</v>
      </c>
      <c r="F34" s="3" t="s">
        <v>3</v>
      </c>
      <c r="G34" s="1" t="s">
        <v>0</v>
      </c>
      <c r="H34" s="2" t="s">
        <v>2</v>
      </c>
      <c r="I34" s="2" t="s">
        <v>1</v>
      </c>
      <c r="J34" s="3" t="s">
        <v>3</v>
      </c>
      <c r="K34" s="1" t="s">
        <v>0</v>
      </c>
      <c r="L34" s="2" t="s">
        <v>2</v>
      </c>
      <c r="M34" s="2" t="s">
        <v>1</v>
      </c>
      <c r="N34" s="3" t="s">
        <v>3</v>
      </c>
      <c r="O34" s="1" t="s">
        <v>0</v>
      </c>
      <c r="P34" s="2" t="s">
        <v>2</v>
      </c>
      <c r="Q34" s="2" t="s">
        <v>1</v>
      </c>
      <c r="R34" s="3" t="s">
        <v>3</v>
      </c>
    </row>
    <row r="35" spans="1:18" x14ac:dyDescent="0.25">
      <c r="A35" s="158">
        <v>1</v>
      </c>
      <c r="B35" s="163">
        <v>77.214200000000005</v>
      </c>
      <c r="C35" s="166">
        <v>367.01440000000002</v>
      </c>
      <c r="D35" s="153">
        <v>376.41579999999999</v>
      </c>
      <c r="E35" s="153">
        <v>405.10660000000001</v>
      </c>
      <c r="F35" s="155">
        <v>353.18939999999998</v>
      </c>
      <c r="G35" s="259">
        <v>5.1562000000000001</v>
      </c>
      <c r="H35" s="260">
        <v>4.7290000000000001</v>
      </c>
      <c r="I35" s="260">
        <v>10.7746</v>
      </c>
      <c r="J35" s="261">
        <v>7.8310000000000004</v>
      </c>
      <c r="K35" s="262">
        <v>0</v>
      </c>
      <c r="L35" s="263">
        <v>0</v>
      </c>
      <c r="M35" s="263">
        <v>0</v>
      </c>
      <c r="N35" s="264">
        <v>0</v>
      </c>
      <c r="O35" s="166">
        <v>367.01440000000002</v>
      </c>
      <c r="P35" s="153">
        <v>376.41579999999999</v>
      </c>
      <c r="Q35" s="153">
        <v>405.10660000000001</v>
      </c>
      <c r="R35" s="155">
        <v>353.18939999999998</v>
      </c>
    </row>
    <row r="36" spans="1:18" x14ac:dyDescent="0.25">
      <c r="A36" s="159">
        <v>2</v>
      </c>
      <c r="B36" s="132">
        <v>119.40819999999999</v>
      </c>
      <c r="C36" s="139">
        <v>303.34679999999997</v>
      </c>
      <c r="D36" s="115">
        <v>238.37880000000001</v>
      </c>
      <c r="E36" s="115">
        <v>260.14640000000003</v>
      </c>
      <c r="F36" s="140">
        <v>260.79520000000002</v>
      </c>
      <c r="G36" s="229">
        <v>32.7712</v>
      </c>
      <c r="H36" s="230">
        <v>37.361800000000002</v>
      </c>
      <c r="I36" s="230">
        <v>53.768599999999999</v>
      </c>
      <c r="J36" s="231">
        <v>39.462000000000003</v>
      </c>
      <c r="K36" s="232">
        <v>0</v>
      </c>
      <c r="L36" s="233">
        <v>0</v>
      </c>
      <c r="M36" s="233">
        <v>0</v>
      </c>
      <c r="N36" s="234">
        <v>0</v>
      </c>
      <c r="O36" s="139">
        <v>303.34679999999997</v>
      </c>
      <c r="P36" s="115">
        <v>238.37880000000001</v>
      </c>
      <c r="Q36" s="115">
        <v>260.14640000000003</v>
      </c>
      <c r="R36" s="140">
        <v>260.79520000000002</v>
      </c>
    </row>
    <row r="37" spans="1:18" x14ac:dyDescent="0.25">
      <c r="A37" s="159">
        <v>3</v>
      </c>
      <c r="B37" s="132">
        <v>66.797399999999996</v>
      </c>
      <c r="C37" s="139">
        <v>109.5538</v>
      </c>
      <c r="D37" s="115">
        <v>99.357200000000006</v>
      </c>
      <c r="E37" s="115">
        <v>168.21639999999999</v>
      </c>
      <c r="F37" s="140">
        <v>147.708</v>
      </c>
      <c r="G37" s="229">
        <v>23.9178</v>
      </c>
      <c r="H37" s="230">
        <v>27.1294</v>
      </c>
      <c r="I37" s="230">
        <v>24.698799999999999</v>
      </c>
      <c r="J37" s="231">
        <v>35.711599999999997</v>
      </c>
      <c r="K37" s="232">
        <v>0</v>
      </c>
      <c r="L37" s="233">
        <v>0</v>
      </c>
      <c r="M37" s="233">
        <v>0</v>
      </c>
      <c r="N37" s="234">
        <v>0</v>
      </c>
      <c r="O37" s="139">
        <v>109.5538</v>
      </c>
      <c r="P37" s="115">
        <v>99.357200000000006</v>
      </c>
      <c r="Q37" s="115">
        <v>168.21639999999999</v>
      </c>
      <c r="R37" s="140">
        <v>147.708</v>
      </c>
    </row>
    <row r="38" spans="1:18" x14ac:dyDescent="0.25">
      <c r="A38" s="159">
        <v>4</v>
      </c>
      <c r="B38" s="132">
        <v>77.629199999999997</v>
      </c>
      <c r="C38" s="139">
        <v>153.571</v>
      </c>
      <c r="D38" s="115">
        <v>165.83519999999999</v>
      </c>
      <c r="E38" s="115">
        <v>215.17500000000001</v>
      </c>
      <c r="F38" s="140">
        <v>154.37520000000001</v>
      </c>
      <c r="G38" s="229">
        <v>23.919</v>
      </c>
      <c r="H38" s="230">
        <v>35.282600000000002</v>
      </c>
      <c r="I38" s="230">
        <v>29.653400000000001</v>
      </c>
      <c r="J38" s="231">
        <v>15.7958</v>
      </c>
      <c r="K38" s="232">
        <v>0</v>
      </c>
      <c r="L38" s="233">
        <v>0</v>
      </c>
      <c r="M38" s="233">
        <v>0</v>
      </c>
      <c r="N38" s="234">
        <v>0</v>
      </c>
      <c r="O38" s="139">
        <v>153.571</v>
      </c>
      <c r="P38" s="115">
        <v>165.83519999999999</v>
      </c>
      <c r="Q38" s="115">
        <v>215.17500000000001</v>
      </c>
      <c r="R38" s="140">
        <v>154.37520000000001</v>
      </c>
    </row>
    <row r="39" spans="1:18" x14ac:dyDescent="0.25">
      <c r="A39" s="159">
        <v>5</v>
      </c>
      <c r="B39" s="132">
        <v>64.9238</v>
      </c>
      <c r="C39" s="139">
        <v>159.04140000000001</v>
      </c>
      <c r="D39" s="115">
        <v>157.94919999999999</v>
      </c>
      <c r="E39" s="115">
        <v>198.94479999999999</v>
      </c>
      <c r="F39" s="140">
        <v>194.5796</v>
      </c>
      <c r="G39" s="229">
        <v>19.853200000000001</v>
      </c>
      <c r="H39" s="230">
        <v>22.461600000000001</v>
      </c>
      <c r="I39" s="230">
        <v>19.9664</v>
      </c>
      <c r="J39" s="231">
        <v>25.469799999999999</v>
      </c>
      <c r="K39" s="232">
        <v>0</v>
      </c>
      <c r="L39" s="233">
        <v>0</v>
      </c>
      <c r="M39" s="233">
        <v>0</v>
      </c>
      <c r="N39" s="234">
        <v>0</v>
      </c>
      <c r="O39" s="139">
        <v>159.04140000000001</v>
      </c>
      <c r="P39" s="115">
        <v>157.94919999999999</v>
      </c>
      <c r="Q39" s="115">
        <v>198.94479999999999</v>
      </c>
      <c r="R39" s="140">
        <v>194.5796</v>
      </c>
    </row>
    <row r="40" spans="1:18" x14ac:dyDescent="0.25">
      <c r="A40" s="159">
        <v>6</v>
      </c>
      <c r="B40" s="132">
        <v>56.9358</v>
      </c>
      <c r="C40" s="139">
        <v>98.046400000000006</v>
      </c>
      <c r="D40" s="115">
        <v>109.82980000000001</v>
      </c>
      <c r="E40" s="115">
        <v>148.62700000000001</v>
      </c>
      <c r="F40" s="140">
        <v>158.2636</v>
      </c>
      <c r="G40" s="229">
        <v>14.711</v>
      </c>
      <c r="H40" s="230">
        <v>17.775200000000002</v>
      </c>
      <c r="I40" s="230">
        <v>13.7394</v>
      </c>
      <c r="J40" s="231">
        <v>14.684200000000001</v>
      </c>
      <c r="K40" s="232">
        <v>0</v>
      </c>
      <c r="L40" s="230">
        <v>3.8595999999999999</v>
      </c>
      <c r="M40" s="233">
        <v>0</v>
      </c>
      <c r="N40" s="234">
        <v>0</v>
      </c>
      <c r="O40" s="139">
        <v>98.046400000000006</v>
      </c>
      <c r="P40" s="115">
        <v>109.82980000000001</v>
      </c>
      <c r="Q40" s="115">
        <v>148.62700000000001</v>
      </c>
      <c r="R40" s="140">
        <v>158.2636</v>
      </c>
    </row>
    <row r="41" spans="1:18" x14ac:dyDescent="0.25">
      <c r="A41" s="159">
        <v>7</v>
      </c>
      <c r="B41" s="132">
        <v>34.445599999999999</v>
      </c>
      <c r="C41" s="139">
        <v>27.779</v>
      </c>
      <c r="D41" s="115">
        <v>30.134399999999999</v>
      </c>
      <c r="E41" s="115">
        <v>57.4572</v>
      </c>
      <c r="F41" s="140">
        <v>59.886000000000003</v>
      </c>
      <c r="G41" s="229">
        <v>7.1138000000000003</v>
      </c>
      <c r="H41" s="230">
        <v>9.7843999999999998</v>
      </c>
      <c r="I41" s="230">
        <v>14.7142</v>
      </c>
      <c r="J41" s="231">
        <v>9.9860000000000007</v>
      </c>
      <c r="K41" s="232">
        <v>0</v>
      </c>
      <c r="L41" s="233">
        <v>0</v>
      </c>
      <c r="M41" s="233">
        <v>0</v>
      </c>
      <c r="N41" s="234">
        <v>0</v>
      </c>
      <c r="O41" s="139">
        <v>27.779</v>
      </c>
      <c r="P41" s="115">
        <v>30.134399999999999</v>
      </c>
      <c r="Q41" s="115">
        <v>57.4572</v>
      </c>
      <c r="R41" s="140">
        <v>59.886000000000003</v>
      </c>
    </row>
    <row r="42" spans="1:18" ht="15.75" thickBot="1" x14ac:dyDescent="0.3">
      <c r="A42" s="159">
        <v>8</v>
      </c>
      <c r="B42" s="133">
        <v>54.49</v>
      </c>
      <c r="C42" s="167">
        <v>134.66</v>
      </c>
      <c r="D42" s="117">
        <v>128.63</v>
      </c>
      <c r="E42" s="117">
        <v>150.47</v>
      </c>
      <c r="F42" s="165">
        <v>148.72999999999999</v>
      </c>
      <c r="G42" s="265">
        <v>9.5500000000000007</v>
      </c>
      <c r="H42" s="266">
        <v>10.31</v>
      </c>
      <c r="I42" s="266">
        <v>25.25</v>
      </c>
      <c r="J42" s="267">
        <v>18.46</v>
      </c>
      <c r="K42" s="268">
        <v>4.41</v>
      </c>
      <c r="L42" s="266">
        <v>38.14</v>
      </c>
      <c r="M42" s="269">
        <v>3.35</v>
      </c>
      <c r="N42" s="270">
        <v>2.54</v>
      </c>
      <c r="O42" s="167">
        <v>134.66</v>
      </c>
      <c r="P42" s="117">
        <v>128.63</v>
      </c>
      <c r="Q42" s="117">
        <v>150.47</v>
      </c>
      <c r="R42" s="165">
        <v>148.72999999999999</v>
      </c>
    </row>
    <row r="43" spans="1:18" x14ac:dyDescent="0.25">
      <c r="A43" s="160" t="s">
        <v>30</v>
      </c>
      <c r="B43" s="221">
        <f t="shared" ref="B43:R43" si="4">AVERAGE(B35:B42)</f>
        <v>68.980525</v>
      </c>
      <c r="C43" s="222">
        <f t="shared" si="4"/>
        <v>169.12660000000002</v>
      </c>
      <c r="D43" s="198">
        <f t="shared" si="4"/>
        <v>163.31629999999996</v>
      </c>
      <c r="E43" s="198">
        <f t="shared" si="4"/>
        <v>200.51792500000002</v>
      </c>
      <c r="F43" s="199">
        <f t="shared" si="4"/>
        <v>184.69087500000001</v>
      </c>
      <c r="G43" s="243">
        <f t="shared" si="4"/>
        <v>17.124025</v>
      </c>
      <c r="H43" s="244">
        <f t="shared" si="4"/>
        <v>20.604250000000004</v>
      </c>
      <c r="I43" s="244">
        <f t="shared" si="4"/>
        <v>24.070674999999998</v>
      </c>
      <c r="J43" s="245">
        <f t="shared" si="4"/>
        <v>20.925050000000002</v>
      </c>
      <c r="K43" s="271">
        <f t="shared" si="4"/>
        <v>0.55125000000000002</v>
      </c>
      <c r="L43" s="272">
        <f t="shared" si="4"/>
        <v>5.2499500000000001</v>
      </c>
      <c r="M43" s="272">
        <f t="shared" si="4"/>
        <v>0.41875000000000001</v>
      </c>
      <c r="N43" s="246">
        <f t="shared" si="4"/>
        <v>0.3175</v>
      </c>
      <c r="O43" s="222">
        <f t="shared" si="4"/>
        <v>169.12660000000002</v>
      </c>
      <c r="P43" s="198">
        <f t="shared" si="4"/>
        <v>163.31629999999996</v>
      </c>
      <c r="Q43" s="198">
        <f t="shared" si="4"/>
        <v>200.51792500000002</v>
      </c>
      <c r="R43" s="199">
        <f t="shared" si="4"/>
        <v>184.69087500000001</v>
      </c>
    </row>
    <row r="44" spans="1:18" x14ac:dyDescent="0.25">
      <c r="A44" s="161" t="s">
        <v>59</v>
      </c>
      <c r="B44" s="135">
        <f t="shared" ref="B44:R44" si="5">STDEV(B35:B42)</f>
        <v>24.65324725500534</v>
      </c>
      <c r="C44" s="255">
        <f t="shared" si="5"/>
        <v>111.66706593420585</v>
      </c>
      <c r="D44" s="58">
        <f t="shared" si="5"/>
        <v>104.86253346744704</v>
      </c>
      <c r="E44" s="58">
        <f t="shared" si="5"/>
        <v>101.65530552376848</v>
      </c>
      <c r="F44" s="186">
        <f t="shared" si="5"/>
        <v>87.941558114656843</v>
      </c>
      <c r="G44" s="247">
        <f t="shared" si="5"/>
        <v>9.6453655029241894</v>
      </c>
      <c r="H44" s="248">
        <f t="shared" si="5"/>
        <v>12.102919339800387</v>
      </c>
      <c r="I44" s="248">
        <f t="shared" si="5"/>
        <v>13.642520019802587</v>
      </c>
      <c r="J44" s="249">
        <f t="shared" si="5"/>
        <v>11.621200914461705</v>
      </c>
      <c r="K44" s="247">
        <f t="shared" si="5"/>
        <v>1.5591704525163372</v>
      </c>
      <c r="L44" s="248">
        <f t="shared" si="5"/>
        <v>13.358038308395864</v>
      </c>
      <c r="M44" s="248">
        <f t="shared" si="5"/>
        <v>1.1844038584874672</v>
      </c>
      <c r="N44" s="249">
        <f t="shared" si="5"/>
        <v>0.89802561210691534</v>
      </c>
      <c r="O44" s="255">
        <f t="shared" si="5"/>
        <v>111.66706593420585</v>
      </c>
      <c r="P44" s="58">
        <f t="shared" si="5"/>
        <v>104.86253346744704</v>
      </c>
      <c r="Q44" s="58">
        <f t="shared" si="5"/>
        <v>101.65530552376848</v>
      </c>
      <c r="R44" s="186">
        <f t="shared" si="5"/>
        <v>87.941558114656843</v>
      </c>
    </row>
    <row r="45" spans="1:18" ht="15.75" thickBot="1" x14ac:dyDescent="0.3">
      <c r="A45" s="162" t="s">
        <v>31</v>
      </c>
      <c r="B45" s="136">
        <f>B44/SQRT(8)</f>
        <v>8.7162391561414569</v>
      </c>
      <c r="C45" s="168">
        <f t="shared" ref="C45:N45" si="6">C44/SQRT(8)</f>
        <v>39.48026977864113</v>
      </c>
      <c r="D45" s="60">
        <f t="shared" si="6"/>
        <v>37.074504253616539</v>
      </c>
      <c r="E45" s="60">
        <f t="shared" si="6"/>
        <v>35.940577939723497</v>
      </c>
      <c r="F45" s="120">
        <f t="shared" si="6"/>
        <v>31.092036045492353</v>
      </c>
      <c r="G45" s="251">
        <f t="shared" si="6"/>
        <v>3.4101516770702442</v>
      </c>
      <c r="H45" s="252">
        <f t="shared" si="6"/>
        <v>4.2790281686633334</v>
      </c>
      <c r="I45" s="252">
        <f t="shared" si="6"/>
        <v>4.8233592092378208</v>
      </c>
      <c r="J45" s="253">
        <f t="shared" si="6"/>
        <v>4.108714986073589</v>
      </c>
      <c r="K45" s="273">
        <f t="shared" si="6"/>
        <v>0.55124999999999991</v>
      </c>
      <c r="L45" s="274">
        <f t="shared" si="6"/>
        <v>4.7227797356081966</v>
      </c>
      <c r="M45" s="274">
        <f t="shared" si="6"/>
        <v>0.41875000000000001</v>
      </c>
      <c r="N45" s="254">
        <f t="shared" si="6"/>
        <v>0.31749999999999995</v>
      </c>
      <c r="O45" s="168">
        <f t="shared" ref="O45:R45" si="7">O44/SQRT(8)</f>
        <v>39.48026977864113</v>
      </c>
      <c r="P45" s="60">
        <f t="shared" si="7"/>
        <v>37.074504253616539</v>
      </c>
      <c r="Q45" s="60">
        <f t="shared" si="7"/>
        <v>35.940577939723497</v>
      </c>
      <c r="R45" s="120">
        <f t="shared" si="7"/>
        <v>31.092036045492353</v>
      </c>
    </row>
    <row r="46" spans="1:18" ht="15.75" thickBot="1" x14ac:dyDescent="0.3"/>
    <row r="47" spans="1:18" ht="15.75" thickBot="1" x14ac:dyDescent="0.3">
      <c r="A47" s="316" t="s">
        <v>5</v>
      </c>
      <c r="B47" s="317"/>
      <c r="C47" s="317"/>
      <c r="D47" s="317"/>
      <c r="E47" s="317"/>
      <c r="F47" s="317"/>
      <c r="G47" s="317"/>
      <c r="H47" s="317"/>
      <c r="I47" s="317"/>
      <c r="J47" s="317"/>
      <c r="K47" s="317"/>
      <c r="L47" s="317"/>
      <c r="M47" s="317"/>
      <c r="N47" s="317"/>
      <c r="O47" s="317"/>
      <c r="P47" s="317"/>
      <c r="Q47" s="317"/>
      <c r="R47" s="318"/>
    </row>
    <row r="48" spans="1:18" ht="15.75" thickBot="1" x14ac:dyDescent="0.3">
      <c r="A48" s="72" t="s">
        <v>51</v>
      </c>
      <c r="B48" s="130" t="s">
        <v>9</v>
      </c>
      <c r="C48" s="313" t="s">
        <v>10</v>
      </c>
      <c r="D48" s="314"/>
      <c r="E48" s="314"/>
      <c r="F48" s="315"/>
      <c r="G48" s="313" t="s">
        <v>11</v>
      </c>
      <c r="H48" s="314"/>
      <c r="I48" s="314"/>
      <c r="J48" s="315"/>
      <c r="K48" s="313" t="s">
        <v>12</v>
      </c>
      <c r="L48" s="314"/>
      <c r="M48" s="314"/>
      <c r="N48" s="315"/>
      <c r="O48" s="313" t="s">
        <v>13</v>
      </c>
      <c r="P48" s="314"/>
      <c r="Q48" s="314"/>
      <c r="R48" s="315"/>
    </row>
    <row r="49" spans="1:18" ht="15.75" thickBot="1" x14ac:dyDescent="0.3">
      <c r="A49" s="157"/>
      <c r="B49" s="157"/>
      <c r="C49" s="1" t="s">
        <v>0</v>
      </c>
      <c r="D49" s="2" t="s">
        <v>2</v>
      </c>
      <c r="E49" s="2" t="s">
        <v>1</v>
      </c>
      <c r="F49" s="3" t="s">
        <v>3</v>
      </c>
      <c r="G49" s="175" t="s">
        <v>0</v>
      </c>
      <c r="H49" s="2" t="s">
        <v>2</v>
      </c>
      <c r="I49" s="2" t="s">
        <v>1</v>
      </c>
      <c r="J49" s="3" t="s">
        <v>3</v>
      </c>
      <c r="K49" s="1" t="s">
        <v>0</v>
      </c>
      <c r="L49" s="2" t="s">
        <v>2</v>
      </c>
      <c r="M49" s="2" t="s">
        <v>1</v>
      </c>
      <c r="N49" s="3" t="s">
        <v>3</v>
      </c>
      <c r="O49" s="1" t="s">
        <v>0</v>
      </c>
      <c r="P49" s="2" t="s">
        <v>2</v>
      </c>
      <c r="Q49" s="2" t="s">
        <v>1</v>
      </c>
      <c r="R49" s="3" t="s">
        <v>3</v>
      </c>
    </row>
    <row r="50" spans="1:18" x14ac:dyDescent="0.25">
      <c r="A50" s="159">
        <v>1</v>
      </c>
      <c r="B50" s="132">
        <v>71.372600000000006</v>
      </c>
      <c r="C50" s="149">
        <v>247.12799999999999</v>
      </c>
      <c r="D50" s="150">
        <v>226.72980000000001</v>
      </c>
      <c r="E50" s="150">
        <v>318.7792</v>
      </c>
      <c r="F50" s="151">
        <v>282.30459999999999</v>
      </c>
      <c r="G50" s="259">
        <v>36.995600000000003</v>
      </c>
      <c r="H50" s="260">
        <v>40.662999999999997</v>
      </c>
      <c r="I50" s="260">
        <v>34.189399999999999</v>
      </c>
      <c r="J50" s="261">
        <v>32.239199999999997</v>
      </c>
      <c r="K50" s="262">
        <v>0</v>
      </c>
      <c r="L50" s="263">
        <v>0</v>
      </c>
      <c r="M50" s="263">
        <v>0</v>
      </c>
      <c r="N50" s="264">
        <v>0</v>
      </c>
      <c r="O50" s="149">
        <v>247.12799999999999</v>
      </c>
      <c r="P50" s="150">
        <v>226.72980000000001</v>
      </c>
      <c r="Q50" s="150">
        <v>318.7792</v>
      </c>
      <c r="R50" s="151">
        <v>282.30459999999999</v>
      </c>
    </row>
    <row r="51" spans="1:18" x14ac:dyDescent="0.25">
      <c r="A51" s="159">
        <v>2</v>
      </c>
      <c r="B51" s="132">
        <v>37.047199999999997</v>
      </c>
      <c r="C51" s="139">
        <v>131.89580000000001</v>
      </c>
      <c r="D51" s="115">
        <v>131.4606</v>
      </c>
      <c r="E51" s="115">
        <v>160.83799999999999</v>
      </c>
      <c r="F51" s="140">
        <v>144.08260000000001</v>
      </c>
      <c r="G51" s="229">
        <v>0</v>
      </c>
      <c r="H51" s="230">
        <v>0</v>
      </c>
      <c r="I51" s="230">
        <v>0</v>
      </c>
      <c r="J51" s="231">
        <v>0</v>
      </c>
      <c r="K51" s="232">
        <v>0</v>
      </c>
      <c r="L51" s="233">
        <v>0</v>
      </c>
      <c r="M51" s="233">
        <v>0</v>
      </c>
      <c r="N51" s="234">
        <v>0</v>
      </c>
      <c r="O51" s="139">
        <v>131.89580000000001</v>
      </c>
      <c r="P51" s="115">
        <v>131.4606</v>
      </c>
      <c r="Q51" s="115">
        <v>160.83799999999999</v>
      </c>
      <c r="R51" s="140">
        <v>144.08260000000001</v>
      </c>
    </row>
    <row r="52" spans="1:18" x14ac:dyDescent="0.25">
      <c r="A52" s="159">
        <v>3</v>
      </c>
      <c r="B52" s="132">
        <v>85.369200000000006</v>
      </c>
      <c r="C52" s="139">
        <v>159.9716</v>
      </c>
      <c r="D52" s="115">
        <v>163.08600000000001</v>
      </c>
      <c r="E52" s="121"/>
      <c r="F52" s="140">
        <v>191.74100000000001</v>
      </c>
      <c r="G52" s="229">
        <v>34.896799999999999</v>
      </c>
      <c r="H52" s="230">
        <v>32.732799999999997</v>
      </c>
      <c r="I52" s="230">
        <v>37.539000000000001</v>
      </c>
      <c r="J52" s="231">
        <v>0</v>
      </c>
      <c r="K52" s="232">
        <v>0</v>
      </c>
      <c r="L52" s="233">
        <v>0</v>
      </c>
      <c r="M52" s="233">
        <v>0</v>
      </c>
      <c r="N52" s="234">
        <v>0</v>
      </c>
      <c r="O52" s="139">
        <v>159.9716</v>
      </c>
      <c r="P52" s="115">
        <v>163.08600000000001</v>
      </c>
      <c r="Q52" s="121"/>
      <c r="R52" s="140">
        <v>191.74100000000001</v>
      </c>
    </row>
    <row r="53" spans="1:18" x14ac:dyDescent="0.25">
      <c r="A53" s="159">
        <v>4</v>
      </c>
      <c r="B53" s="132">
        <v>81.16</v>
      </c>
      <c r="C53" s="139">
        <v>154.44919999999999</v>
      </c>
      <c r="D53" s="115">
        <v>156.0898</v>
      </c>
      <c r="E53" s="115">
        <v>229.3904</v>
      </c>
      <c r="F53" s="140">
        <v>229.99639999999999</v>
      </c>
      <c r="G53" s="229">
        <v>0</v>
      </c>
      <c r="H53" s="230">
        <v>0</v>
      </c>
      <c r="I53" s="230">
        <v>0</v>
      </c>
      <c r="J53" s="231">
        <v>0</v>
      </c>
      <c r="K53" s="232">
        <v>0</v>
      </c>
      <c r="L53" s="233">
        <v>0</v>
      </c>
      <c r="M53" s="233">
        <v>0</v>
      </c>
      <c r="N53" s="234">
        <v>0</v>
      </c>
      <c r="O53" s="139">
        <v>154.44919999999999</v>
      </c>
      <c r="P53" s="115">
        <v>156.0898</v>
      </c>
      <c r="Q53" s="115">
        <v>229.3904</v>
      </c>
      <c r="R53" s="140">
        <v>229.99639999999999</v>
      </c>
    </row>
    <row r="54" spans="1:18" ht="15.75" thickBot="1" x14ac:dyDescent="0.3">
      <c r="A54" s="172">
        <v>5</v>
      </c>
      <c r="B54" s="173">
        <v>30.399799999999999</v>
      </c>
      <c r="C54" s="144">
        <v>41.440199999999997</v>
      </c>
      <c r="D54" s="145">
        <v>50.313200000000002</v>
      </c>
      <c r="E54" s="145">
        <v>66.328400000000002</v>
      </c>
      <c r="F54" s="174">
        <v>66.17</v>
      </c>
      <c r="G54" s="237">
        <v>0</v>
      </c>
      <c r="H54" s="238">
        <v>0</v>
      </c>
      <c r="I54" s="238">
        <v>0</v>
      </c>
      <c r="J54" s="275">
        <v>0</v>
      </c>
      <c r="K54" s="237">
        <v>3.7193999999999998</v>
      </c>
      <c r="L54" s="241">
        <v>0</v>
      </c>
      <c r="M54" s="241">
        <v>0</v>
      </c>
      <c r="N54" s="276">
        <v>0</v>
      </c>
      <c r="O54" s="144">
        <v>41.440199999999997</v>
      </c>
      <c r="P54" s="145">
        <v>50.313200000000002</v>
      </c>
      <c r="Q54" s="145">
        <v>66.328400000000002</v>
      </c>
      <c r="R54" s="174">
        <v>66.17</v>
      </c>
    </row>
    <row r="55" spans="1:18" x14ac:dyDescent="0.25">
      <c r="A55" s="160" t="s">
        <v>30</v>
      </c>
      <c r="B55" s="257">
        <f t="shared" ref="B55:R55" si="8">AVERAGE(B50:B54)</f>
        <v>61.069759999999995</v>
      </c>
      <c r="C55" s="222">
        <f t="shared" si="8"/>
        <v>146.97696000000002</v>
      </c>
      <c r="D55" s="198">
        <f t="shared" si="8"/>
        <v>145.53587999999999</v>
      </c>
      <c r="E55" s="198">
        <f t="shared" si="8"/>
        <v>193.834</v>
      </c>
      <c r="F55" s="199">
        <f t="shared" si="8"/>
        <v>182.85891999999998</v>
      </c>
      <c r="G55" s="243">
        <f t="shared" si="8"/>
        <v>14.378480000000001</v>
      </c>
      <c r="H55" s="244">
        <f t="shared" si="8"/>
        <v>14.67916</v>
      </c>
      <c r="I55" s="244">
        <f t="shared" si="8"/>
        <v>14.345679999999998</v>
      </c>
      <c r="J55" s="246">
        <f t="shared" si="8"/>
        <v>6.4478399999999993</v>
      </c>
      <c r="K55" s="271">
        <f t="shared" si="8"/>
        <v>0.74387999999999999</v>
      </c>
      <c r="L55" s="244">
        <f t="shared" si="8"/>
        <v>0</v>
      </c>
      <c r="M55" s="244">
        <f t="shared" si="8"/>
        <v>0</v>
      </c>
      <c r="N55" s="245">
        <f t="shared" si="8"/>
        <v>0</v>
      </c>
      <c r="O55" s="222">
        <f t="shared" si="8"/>
        <v>146.97696000000002</v>
      </c>
      <c r="P55" s="198">
        <f t="shared" si="8"/>
        <v>145.53587999999999</v>
      </c>
      <c r="Q55" s="198">
        <f t="shared" si="8"/>
        <v>193.834</v>
      </c>
      <c r="R55" s="199">
        <f t="shared" si="8"/>
        <v>182.85891999999998</v>
      </c>
    </row>
    <row r="56" spans="1:18" x14ac:dyDescent="0.25">
      <c r="A56" s="161" t="s">
        <v>59</v>
      </c>
      <c r="B56" s="258">
        <f t="shared" ref="B56:R56" si="9">STDEV(B50:B54)</f>
        <v>25.582996672555797</v>
      </c>
      <c r="C56" s="255">
        <f t="shared" si="9"/>
        <v>73.519342609057617</v>
      </c>
      <c r="D56" s="58">
        <f t="shared" si="9"/>
        <v>63.791294229322574</v>
      </c>
      <c r="E56" s="58">
        <f t="shared" si="9"/>
        <v>106.80507889197031</v>
      </c>
      <c r="F56" s="186">
        <f t="shared" si="9"/>
        <v>82.628965381469044</v>
      </c>
      <c r="G56" s="247">
        <f t="shared" si="9"/>
        <v>19.702522897131725</v>
      </c>
      <c r="H56" s="248">
        <f t="shared" si="9"/>
        <v>20.294870493008819</v>
      </c>
      <c r="I56" s="248">
        <f t="shared" si="9"/>
        <v>19.679296989780912</v>
      </c>
      <c r="J56" s="249">
        <f t="shared" si="9"/>
        <v>14.417808548042242</v>
      </c>
      <c r="K56" s="247">
        <f t="shared" si="9"/>
        <v>1.6633662471025434</v>
      </c>
      <c r="L56" s="248">
        <f t="shared" si="9"/>
        <v>0</v>
      </c>
      <c r="M56" s="248">
        <f t="shared" si="9"/>
        <v>0</v>
      </c>
      <c r="N56" s="249">
        <f t="shared" si="9"/>
        <v>0</v>
      </c>
      <c r="O56" s="255">
        <f t="shared" si="9"/>
        <v>73.519342609057617</v>
      </c>
      <c r="P56" s="58">
        <f t="shared" si="9"/>
        <v>63.791294229322574</v>
      </c>
      <c r="Q56" s="58">
        <f t="shared" si="9"/>
        <v>106.80507889197031</v>
      </c>
      <c r="R56" s="186">
        <f t="shared" si="9"/>
        <v>82.628965381469044</v>
      </c>
    </row>
    <row r="57" spans="1:18" ht="15.75" thickBot="1" x14ac:dyDescent="0.3">
      <c r="A57" s="162" t="s">
        <v>31</v>
      </c>
      <c r="B57" s="176">
        <f>B56/SQRT(5)</f>
        <v>11.441063925597138</v>
      </c>
      <c r="C57" s="168">
        <f t="shared" ref="C57:N57" si="10">C56/SQRT(5)</f>
        <v>32.878849546989912</v>
      </c>
      <c r="D57" s="60">
        <f t="shared" si="10"/>
        <v>28.528334053891065</v>
      </c>
      <c r="E57" s="60">
        <f>E56/SQRT(4)</f>
        <v>53.402539445985155</v>
      </c>
      <c r="F57" s="120">
        <f t="shared" si="10"/>
        <v>36.952796700688324</v>
      </c>
      <c r="G57" s="251">
        <f t="shared" si="10"/>
        <v>8.8112361052465271</v>
      </c>
      <c r="H57" s="252">
        <f t="shared" si="10"/>
        <v>9.0761420033844775</v>
      </c>
      <c r="I57" s="252">
        <f t="shared" si="10"/>
        <v>8.8008491637114208</v>
      </c>
      <c r="J57" s="253">
        <f t="shared" si="10"/>
        <v>6.4478399999999985</v>
      </c>
      <c r="K57" s="273">
        <f t="shared" si="10"/>
        <v>0.74387999999999987</v>
      </c>
      <c r="L57" s="252">
        <f t="shared" si="10"/>
        <v>0</v>
      </c>
      <c r="M57" s="252">
        <f t="shared" si="10"/>
        <v>0</v>
      </c>
      <c r="N57" s="253">
        <f t="shared" si="10"/>
        <v>0</v>
      </c>
      <c r="O57" s="168">
        <f t="shared" ref="O57:P57" si="11">O56/SQRT(5)</f>
        <v>32.878849546989912</v>
      </c>
      <c r="P57" s="60">
        <f t="shared" si="11"/>
        <v>28.528334053891065</v>
      </c>
      <c r="Q57" s="60">
        <f>Q56/SQRT(4)</f>
        <v>53.402539445985155</v>
      </c>
      <c r="R57" s="120">
        <f t="shared" ref="R57" si="12">R56/SQRT(5)</f>
        <v>36.952796700688324</v>
      </c>
    </row>
    <row r="58" spans="1:18" ht="15.75" thickBot="1" x14ac:dyDescent="0.3"/>
    <row r="59" spans="1:18" ht="15.75" thickBot="1" x14ac:dyDescent="0.3">
      <c r="A59" s="316" t="s">
        <v>6</v>
      </c>
      <c r="B59" s="317"/>
      <c r="C59" s="317"/>
      <c r="D59" s="317"/>
      <c r="E59" s="317"/>
      <c r="F59" s="317"/>
      <c r="G59" s="317"/>
      <c r="H59" s="317"/>
      <c r="I59" s="317"/>
      <c r="J59" s="317"/>
      <c r="K59" s="317"/>
      <c r="L59" s="317"/>
      <c r="M59" s="317"/>
      <c r="N59" s="317"/>
      <c r="O59" s="317"/>
      <c r="P59" s="317"/>
      <c r="Q59" s="317"/>
      <c r="R59" s="318"/>
    </row>
    <row r="60" spans="1:18" ht="15.75" thickBot="1" x14ac:dyDescent="0.3">
      <c r="A60" s="72" t="s">
        <v>51</v>
      </c>
      <c r="B60" s="130" t="s">
        <v>9</v>
      </c>
      <c r="C60" s="313" t="s">
        <v>10</v>
      </c>
      <c r="D60" s="314"/>
      <c r="E60" s="314"/>
      <c r="F60" s="315"/>
      <c r="G60" s="313" t="s">
        <v>11</v>
      </c>
      <c r="H60" s="314"/>
      <c r="I60" s="314"/>
      <c r="J60" s="315"/>
      <c r="K60" s="313" t="s">
        <v>12</v>
      </c>
      <c r="L60" s="314"/>
      <c r="M60" s="314"/>
      <c r="N60" s="315"/>
      <c r="O60" s="313" t="s">
        <v>13</v>
      </c>
      <c r="P60" s="314"/>
      <c r="Q60" s="314"/>
      <c r="R60" s="315"/>
    </row>
    <row r="61" spans="1:18" ht="15.75" thickBot="1" x14ac:dyDescent="0.3">
      <c r="A61" s="157"/>
      <c r="B61" s="157"/>
      <c r="C61" s="1" t="s">
        <v>0</v>
      </c>
      <c r="D61" s="2" t="s">
        <v>2</v>
      </c>
      <c r="E61" s="2" t="s">
        <v>1</v>
      </c>
      <c r="F61" s="3" t="s">
        <v>3</v>
      </c>
      <c r="G61" s="1" t="s">
        <v>0</v>
      </c>
      <c r="H61" s="2" t="s">
        <v>2</v>
      </c>
      <c r="I61" s="2" t="s">
        <v>1</v>
      </c>
      <c r="J61" s="3" t="s">
        <v>3</v>
      </c>
      <c r="K61" s="1" t="s">
        <v>0</v>
      </c>
      <c r="L61" s="2" t="s">
        <v>2</v>
      </c>
      <c r="M61" s="2" t="s">
        <v>1</v>
      </c>
      <c r="N61" s="3" t="s">
        <v>3</v>
      </c>
      <c r="O61" s="1" t="s">
        <v>0</v>
      </c>
      <c r="P61" s="2" t="s">
        <v>2</v>
      </c>
      <c r="Q61" s="2" t="s">
        <v>1</v>
      </c>
      <c r="R61" s="3" t="s">
        <v>3</v>
      </c>
    </row>
    <row r="62" spans="1:18" x14ac:dyDescent="0.25">
      <c r="A62" s="159">
        <v>1</v>
      </c>
      <c r="B62" s="132">
        <v>92.125200000000007</v>
      </c>
      <c r="C62" s="149">
        <v>117.3472</v>
      </c>
      <c r="D62" s="150">
        <v>85.156000000000006</v>
      </c>
      <c r="E62" s="150">
        <v>123.07599999999999</v>
      </c>
      <c r="F62" s="151">
        <v>87.749200000000002</v>
      </c>
      <c r="G62" s="223">
        <v>18.743600000000001</v>
      </c>
      <c r="H62" s="224">
        <v>18.939599999999999</v>
      </c>
      <c r="I62" s="224">
        <v>18.772200000000002</v>
      </c>
      <c r="J62" s="225">
        <v>8.2317999999999998</v>
      </c>
      <c r="K62" s="223">
        <v>0</v>
      </c>
      <c r="L62" s="224">
        <v>0</v>
      </c>
      <c r="M62" s="224">
        <v>0</v>
      </c>
      <c r="N62" s="225">
        <v>0</v>
      </c>
      <c r="O62" s="149">
        <v>117.3472</v>
      </c>
      <c r="P62" s="150">
        <v>85.156000000000006</v>
      </c>
      <c r="Q62" s="150">
        <v>123.07599999999999</v>
      </c>
      <c r="R62" s="151">
        <v>87.749200000000002</v>
      </c>
    </row>
    <row r="63" spans="1:18" x14ac:dyDescent="0.25">
      <c r="A63" s="159">
        <v>2</v>
      </c>
      <c r="B63" s="132">
        <v>67.797399999999996</v>
      </c>
      <c r="C63" s="139">
        <v>128.5</v>
      </c>
      <c r="D63" s="115">
        <v>133.78</v>
      </c>
      <c r="E63" s="115">
        <v>192.89</v>
      </c>
      <c r="F63" s="140">
        <v>143.87</v>
      </c>
      <c r="G63" s="229">
        <v>0</v>
      </c>
      <c r="H63" s="230">
        <v>0</v>
      </c>
      <c r="I63" s="230">
        <v>5.36</v>
      </c>
      <c r="J63" s="231">
        <v>0</v>
      </c>
      <c r="K63" s="229">
        <v>0</v>
      </c>
      <c r="L63" s="230">
        <v>0</v>
      </c>
      <c r="M63" s="230">
        <v>0</v>
      </c>
      <c r="N63" s="231">
        <v>0</v>
      </c>
      <c r="O63" s="139">
        <v>128.5</v>
      </c>
      <c r="P63" s="115">
        <v>133.78</v>
      </c>
      <c r="Q63" s="115">
        <v>192.89</v>
      </c>
      <c r="R63" s="140">
        <v>143.87</v>
      </c>
    </row>
    <row r="64" spans="1:18" x14ac:dyDescent="0.25">
      <c r="A64" s="159">
        <v>3</v>
      </c>
      <c r="B64" s="132">
        <v>45.075400000000002</v>
      </c>
      <c r="C64" s="139">
        <v>63.698599999999999</v>
      </c>
      <c r="D64" s="115">
        <v>54.601599999999998</v>
      </c>
      <c r="E64" s="115">
        <v>86.302000000000007</v>
      </c>
      <c r="F64" s="140">
        <v>56.029200000000003</v>
      </c>
      <c r="G64" s="229">
        <v>0</v>
      </c>
      <c r="H64" s="230">
        <v>0</v>
      </c>
      <c r="I64" s="230">
        <v>1.9076</v>
      </c>
      <c r="J64" s="231">
        <v>0</v>
      </c>
      <c r="K64" s="229">
        <v>0</v>
      </c>
      <c r="L64" s="230">
        <v>0</v>
      </c>
      <c r="M64" s="230">
        <v>0</v>
      </c>
      <c r="N64" s="231">
        <v>0</v>
      </c>
      <c r="O64" s="139">
        <v>63.698599999999999</v>
      </c>
      <c r="P64" s="115">
        <v>54.601599999999998</v>
      </c>
      <c r="Q64" s="115">
        <v>86.302000000000007</v>
      </c>
      <c r="R64" s="140">
        <v>56.029200000000003</v>
      </c>
    </row>
    <row r="65" spans="1:18" x14ac:dyDescent="0.25">
      <c r="A65" s="159">
        <v>4</v>
      </c>
      <c r="B65" s="132">
        <v>113.38200000000001</v>
      </c>
      <c r="C65" s="139">
        <v>104.4542</v>
      </c>
      <c r="D65" s="115">
        <v>123.37479999999999</v>
      </c>
      <c r="E65" s="115">
        <v>170.15819999999999</v>
      </c>
      <c r="F65" s="140">
        <v>107.2568</v>
      </c>
      <c r="G65" s="229">
        <v>0</v>
      </c>
      <c r="H65" s="230">
        <v>0</v>
      </c>
      <c r="I65" s="230">
        <v>25.666</v>
      </c>
      <c r="J65" s="231">
        <v>0.24460000000000001</v>
      </c>
      <c r="K65" s="229">
        <v>0</v>
      </c>
      <c r="L65" s="230">
        <v>8.3206000000000007</v>
      </c>
      <c r="M65" s="230">
        <v>0</v>
      </c>
      <c r="N65" s="231">
        <v>0</v>
      </c>
      <c r="O65" s="139">
        <v>104.4542</v>
      </c>
      <c r="P65" s="115">
        <v>123.37479999999999</v>
      </c>
      <c r="Q65" s="115">
        <v>170.15819999999999</v>
      </c>
      <c r="R65" s="140">
        <v>107.2568</v>
      </c>
    </row>
    <row r="66" spans="1:18" x14ac:dyDescent="0.25">
      <c r="A66" s="159">
        <v>5</v>
      </c>
      <c r="B66" s="132">
        <v>47.58</v>
      </c>
      <c r="C66" s="139">
        <v>17.010000000000002</v>
      </c>
      <c r="D66" s="115">
        <v>16.579999999999998</v>
      </c>
      <c r="E66" s="115">
        <v>61.48</v>
      </c>
      <c r="F66" s="140">
        <v>49.05</v>
      </c>
      <c r="G66" s="229">
        <v>0</v>
      </c>
      <c r="H66" s="230">
        <v>0</v>
      </c>
      <c r="I66" s="230">
        <v>2.86</v>
      </c>
      <c r="J66" s="231">
        <v>7.71</v>
      </c>
      <c r="K66" s="229">
        <v>0</v>
      </c>
      <c r="L66" s="230">
        <v>0</v>
      </c>
      <c r="M66" s="230">
        <v>0</v>
      </c>
      <c r="N66" s="231">
        <v>0</v>
      </c>
      <c r="O66" s="139">
        <v>17.010000000000002</v>
      </c>
      <c r="P66" s="115">
        <v>16.579999999999998</v>
      </c>
      <c r="Q66" s="115">
        <v>61.48</v>
      </c>
      <c r="R66" s="140">
        <v>49.05</v>
      </c>
    </row>
    <row r="67" spans="1:18" x14ac:dyDescent="0.25">
      <c r="A67" s="159">
        <v>6</v>
      </c>
      <c r="B67" s="132">
        <v>128.29</v>
      </c>
      <c r="C67" s="139">
        <v>162.77000000000001</v>
      </c>
      <c r="D67" s="115">
        <v>121.05</v>
      </c>
      <c r="E67" s="115">
        <v>192.13</v>
      </c>
      <c r="F67" s="140">
        <v>170.29</v>
      </c>
      <c r="G67" s="229">
        <v>0</v>
      </c>
      <c r="H67" s="230">
        <v>0</v>
      </c>
      <c r="I67" s="230">
        <v>13.53</v>
      </c>
      <c r="J67" s="231">
        <v>10.79</v>
      </c>
      <c r="K67" s="229">
        <v>0</v>
      </c>
      <c r="L67" s="230">
        <v>0</v>
      </c>
      <c r="M67" s="230">
        <v>0</v>
      </c>
      <c r="N67" s="231">
        <v>0</v>
      </c>
      <c r="O67" s="139">
        <v>162.77000000000001</v>
      </c>
      <c r="P67" s="115">
        <v>121.05</v>
      </c>
      <c r="Q67" s="115">
        <v>192.13</v>
      </c>
      <c r="R67" s="140">
        <v>170.29</v>
      </c>
    </row>
    <row r="68" spans="1:18" ht="15.75" thickBot="1" x14ac:dyDescent="0.3">
      <c r="A68" s="159">
        <v>7</v>
      </c>
      <c r="B68" s="132">
        <v>130</v>
      </c>
      <c r="C68" s="139">
        <v>284</v>
      </c>
      <c r="D68" s="115">
        <v>307</v>
      </c>
      <c r="E68" s="115">
        <v>396</v>
      </c>
      <c r="F68" s="140">
        <v>384</v>
      </c>
      <c r="G68" s="229">
        <v>28</v>
      </c>
      <c r="H68" s="230">
        <v>39</v>
      </c>
      <c r="I68" s="230">
        <v>33</v>
      </c>
      <c r="J68" s="231">
        <v>37</v>
      </c>
      <c r="K68" s="229">
        <v>0</v>
      </c>
      <c r="L68" s="230">
        <v>0</v>
      </c>
      <c r="M68" s="230">
        <v>0</v>
      </c>
      <c r="N68" s="231">
        <v>0</v>
      </c>
      <c r="O68" s="139">
        <v>284</v>
      </c>
      <c r="P68" s="115">
        <v>307</v>
      </c>
      <c r="Q68" s="115">
        <v>396</v>
      </c>
      <c r="R68" s="140">
        <v>384</v>
      </c>
    </row>
    <row r="69" spans="1:18" x14ac:dyDescent="0.25">
      <c r="A69" s="160" t="s">
        <v>30</v>
      </c>
      <c r="B69" s="221">
        <f t="shared" ref="B69:R69" si="13">AVERAGE(B62:B68)</f>
        <v>89.178571428571431</v>
      </c>
      <c r="C69" s="222">
        <f t="shared" si="13"/>
        <v>125.39714285714285</v>
      </c>
      <c r="D69" s="198">
        <f t="shared" si="13"/>
        <v>120.22034285714285</v>
      </c>
      <c r="E69" s="198">
        <f t="shared" si="13"/>
        <v>174.57660000000001</v>
      </c>
      <c r="F69" s="199">
        <f t="shared" si="13"/>
        <v>142.60645714285715</v>
      </c>
      <c r="G69" s="243">
        <f t="shared" si="13"/>
        <v>6.677657142857143</v>
      </c>
      <c r="H69" s="244">
        <f t="shared" si="13"/>
        <v>8.2770857142857146</v>
      </c>
      <c r="I69" s="244">
        <f t="shared" si="13"/>
        <v>14.442257142857143</v>
      </c>
      <c r="J69" s="245">
        <f t="shared" si="13"/>
        <v>9.1394857142857138</v>
      </c>
      <c r="K69" s="243">
        <f t="shared" si="13"/>
        <v>0</v>
      </c>
      <c r="L69" s="272">
        <f t="shared" si="13"/>
        <v>1.1886571428571429</v>
      </c>
      <c r="M69" s="244">
        <f t="shared" si="13"/>
        <v>0</v>
      </c>
      <c r="N69" s="245">
        <f t="shared" si="13"/>
        <v>0</v>
      </c>
      <c r="O69" s="222">
        <f t="shared" si="13"/>
        <v>125.39714285714285</v>
      </c>
      <c r="P69" s="198">
        <f t="shared" si="13"/>
        <v>120.22034285714285</v>
      </c>
      <c r="Q69" s="198">
        <f t="shared" si="13"/>
        <v>174.57660000000001</v>
      </c>
      <c r="R69" s="199">
        <f t="shared" si="13"/>
        <v>142.60645714285715</v>
      </c>
    </row>
    <row r="70" spans="1:18" x14ac:dyDescent="0.25">
      <c r="A70" s="161" t="s">
        <v>59</v>
      </c>
      <c r="B70" s="256">
        <f t="shared" ref="B70:R70" si="14">STDEV(B62:B68)</f>
        <v>36.339296490792371</v>
      </c>
      <c r="C70" s="255">
        <f t="shared" si="14"/>
        <v>84.280400875388537</v>
      </c>
      <c r="D70" s="58">
        <f t="shared" si="14"/>
        <v>92.518279073900814</v>
      </c>
      <c r="E70" s="58">
        <f t="shared" si="14"/>
        <v>110.24737678989614</v>
      </c>
      <c r="F70" s="186">
        <f t="shared" si="14"/>
        <v>115.14206201301729</v>
      </c>
      <c r="G70" s="247">
        <f t="shared" si="14"/>
        <v>11.713132277755189</v>
      </c>
      <c r="H70" s="248">
        <f t="shared" si="14"/>
        <v>15.276001945909426</v>
      </c>
      <c r="I70" s="248">
        <f t="shared" si="14"/>
        <v>11.997892501998999</v>
      </c>
      <c r="J70" s="249">
        <f t="shared" si="14"/>
        <v>13.089303308099655</v>
      </c>
      <c r="K70" s="247">
        <f t="shared" si="14"/>
        <v>0</v>
      </c>
      <c r="L70" s="248">
        <f t="shared" si="14"/>
        <v>3.1448911941205764</v>
      </c>
      <c r="M70" s="248">
        <f t="shared" si="14"/>
        <v>0</v>
      </c>
      <c r="N70" s="249">
        <f t="shared" si="14"/>
        <v>0</v>
      </c>
      <c r="O70" s="255">
        <f t="shared" si="14"/>
        <v>84.280400875388537</v>
      </c>
      <c r="P70" s="58">
        <f t="shared" si="14"/>
        <v>92.518279073900814</v>
      </c>
      <c r="Q70" s="58">
        <f t="shared" si="14"/>
        <v>110.24737678989614</v>
      </c>
      <c r="R70" s="186">
        <f t="shared" si="14"/>
        <v>115.14206201301729</v>
      </c>
    </row>
    <row r="71" spans="1:18" ht="15.75" thickBot="1" x14ac:dyDescent="0.3">
      <c r="A71" s="162" t="s">
        <v>31</v>
      </c>
      <c r="B71" s="164">
        <f>B70/SQRT(7)</f>
        <v>13.734963047668398</v>
      </c>
      <c r="C71" s="168">
        <f t="shared" ref="C71:N71" si="15">C70/SQRT(7)</f>
        <v>31.85499730187264</v>
      </c>
      <c r="D71" s="60">
        <f t="shared" si="15"/>
        <v>34.968622593887538</v>
      </c>
      <c r="E71" s="60">
        <f t="shared" si="15"/>
        <v>41.669591669042802</v>
      </c>
      <c r="F71" s="120">
        <f t="shared" si="15"/>
        <v>43.519608789945842</v>
      </c>
      <c r="G71" s="251">
        <f t="shared" si="15"/>
        <v>4.4271478686491097</v>
      </c>
      <c r="H71" s="252">
        <f t="shared" si="15"/>
        <v>5.7737860251735853</v>
      </c>
      <c r="I71" s="252">
        <f t="shared" si="15"/>
        <v>4.5347771167394102</v>
      </c>
      <c r="J71" s="253">
        <f t="shared" si="15"/>
        <v>4.9472916269038203</v>
      </c>
      <c r="K71" s="251">
        <f t="shared" si="15"/>
        <v>0</v>
      </c>
      <c r="L71" s="274">
        <f t="shared" si="15"/>
        <v>1.1886571428571429</v>
      </c>
      <c r="M71" s="252">
        <f t="shared" si="15"/>
        <v>0</v>
      </c>
      <c r="N71" s="253">
        <f t="shared" si="15"/>
        <v>0</v>
      </c>
      <c r="O71" s="168">
        <f t="shared" ref="O71:R71" si="16">O70/SQRT(7)</f>
        <v>31.85499730187264</v>
      </c>
      <c r="P71" s="60">
        <f t="shared" si="16"/>
        <v>34.968622593887538</v>
      </c>
      <c r="Q71" s="60">
        <f t="shared" si="16"/>
        <v>41.669591669042802</v>
      </c>
      <c r="R71" s="120">
        <f t="shared" si="16"/>
        <v>43.519608789945842</v>
      </c>
    </row>
    <row r="72" spans="1:18" ht="15.75" thickBot="1" x14ac:dyDescent="0.3"/>
    <row r="73" spans="1:18" ht="15.75" thickBot="1" x14ac:dyDescent="0.3">
      <c r="A73" s="316" t="s">
        <v>14</v>
      </c>
      <c r="B73" s="317"/>
      <c r="C73" s="317"/>
      <c r="D73" s="317"/>
      <c r="E73" s="317"/>
      <c r="F73" s="317"/>
      <c r="G73" s="317"/>
      <c r="H73" s="317"/>
      <c r="I73" s="317"/>
      <c r="J73" s="317"/>
      <c r="K73" s="317"/>
      <c r="L73" s="317"/>
      <c r="M73" s="317"/>
      <c r="N73" s="317"/>
      <c r="O73" s="317"/>
      <c r="P73" s="317"/>
      <c r="Q73" s="317"/>
      <c r="R73" s="318"/>
    </row>
    <row r="74" spans="1:18" ht="15.75" thickBot="1" x14ac:dyDescent="0.3">
      <c r="A74" s="71" t="s">
        <v>51</v>
      </c>
      <c r="B74" s="177" t="s">
        <v>9</v>
      </c>
      <c r="C74" s="319" t="s">
        <v>10</v>
      </c>
      <c r="D74" s="320"/>
      <c r="E74" s="320"/>
      <c r="F74" s="321"/>
      <c r="G74" s="319" t="s">
        <v>11</v>
      </c>
      <c r="H74" s="320"/>
      <c r="I74" s="320"/>
      <c r="J74" s="321"/>
      <c r="K74" s="319" t="s">
        <v>12</v>
      </c>
      <c r="L74" s="320"/>
      <c r="M74" s="320"/>
      <c r="N74" s="321"/>
      <c r="O74" s="319" t="s">
        <v>13</v>
      </c>
      <c r="P74" s="320"/>
      <c r="Q74" s="320"/>
      <c r="R74" s="321"/>
    </row>
    <row r="75" spans="1:18" ht="15.75" thickBot="1" x14ac:dyDescent="0.3">
      <c r="A75" s="185"/>
      <c r="B75" s="185"/>
      <c r="C75" s="1" t="s">
        <v>0</v>
      </c>
      <c r="D75" s="2" t="s">
        <v>2</v>
      </c>
      <c r="E75" s="2" t="s">
        <v>1</v>
      </c>
      <c r="F75" s="3" t="s">
        <v>3</v>
      </c>
      <c r="G75" s="1" t="s">
        <v>0</v>
      </c>
      <c r="H75" s="2" t="s">
        <v>2</v>
      </c>
      <c r="I75" s="2" t="s">
        <v>1</v>
      </c>
      <c r="J75" s="3" t="s">
        <v>3</v>
      </c>
      <c r="K75" s="1" t="s">
        <v>0</v>
      </c>
      <c r="L75" s="2" t="s">
        <v>2</v>
      </c>
      <c r="M75" s="2" t="s">
        <v>1</v>
      </c>
      <c r="N75" s="3" t="s">
        <v>3</v>
      </c>
      <c r="O75" s="1" t="s">
        <v>0</v>
      </c>
      <c r="P75" s="2" t="s">
        <v>2</v>
      </c>
      <c r="Q75" s="2" t="s">
        <v>1</v>
      </c>
      <c r="R75" s="3" t="s">
        <v>3</v>
      </c>
    </row>
    <row r="76" spans="1:18" x14ac:dyDescent="0.25">
      <c r="A76" s="181">
        <v>1</v>
      </c>
      <c r="B76" s="183">
        <v>43.5</v>
      </c>
      <c r="C76" s="149">
        <v>103.43</v>
      </c>
      <c r="D76" s="150">
        <v>105.72</v>
      </c>
      <c r="E76" s="150">
        <v>127.86</v>
      </c>
      <c r="F76" s="151">
        <v>118.23</v>
      </c>
      <c r="G76" s="223">
        <v>29</v>
      </c>
      <c r="H76" s="224">
        <v>30.49</v>
      </c>
      <c r="I76" s="224">
        <v>30.49</v>
      </c>
      <c r="J76" s="225">
        <v>30.76</v>
      </c>
      <c r="K76" s="223">
        <v>1.1200000000000001</v>
      </c>
      <c r="L76" s="224">
        <v>0.57999999999999996</v>
      </c>
      <c r="M76" s="224">
        <v>0</v>
      </c>
      <c r="N76" s="225">
        <v>0</v>
      </c>
      <c r="O76" s="149">
        <v>103.43</v>
      </c>
      <c r="P76" s="150">
        <v>105.72</v>
      </c>
      <c r="Q76" s="150">
        <v>127.86</v>
      </c>
      <c r="R76" s="151">
        <v>118.23</v>
      </c>
    </row>
    <row r="77" spans="1:18" x14ac:dyDescent="0.25">
      <c r="A77" s="159">
        <v>2</v>
      </c>
      <c r="B77" s="132">
        <v>240.42400000000001</v>
      </c>
      <c r="C77" s="139">
        <v>234.9</v>
      </c>
      <c r="D77" s="121"/>
      <c r="E77" s="115">
        <v>281.15019999999998</v>
      </c>
      <c r="F77" s="184"/>
      <c r="G77" s="229">
        <v>54.759</v>
      </c>
      <c r="H77" s="235"/>
      <c r="I77" s="230">
        <v>68.2</v>
      </c>
      <c r="J77" s="277"/>
      <c r="K77" s="229">
        <v>0</v>
      </c>
      <c r="L77" s="235"/>
      <c r="M77" s="230">
        <v>0</v>
      </c>
      <c r="N77" s="277"/>
      <c r="O77" s="139">
        <v>234.9</v>
      </c>
      <c r="P77" s="121"/>
      <c r="Q77" s="115">
        <v>281.15019999999998</v>
      </c>
      <c r="R77" s="184"/>
    </row>
    <row r="78" spans="1:18" x14ac:dyDescent="0.25">
      <c r="A78" s="159">
        <v>3</v>
      </c>
      <c r="B78" s="132">
        <v>132.19280000000001</v>
      </c>
      <c r="C78" s="139">
        <v>108.7376</v>
      </c>
      <c r="D78" s="115">
        <v>115.7492</v>
      </c>
      <c r="E78" s="115">
        <v>160.70920000000001</v>
      </c>
      <c r="F78" s="140">
        <v>157.94239999999999</v>
      </c>
      <c r="G78" s="229">
        <v>0</v>
      </c>
      <c r="H78" s="230">
        <v>0</v>
      </c>
      <c r="I78" s="230">
        <v>16.142800000000001</v>
      </c>
      <c r="J78" s="231">
        <v>15.122999999999999</v>
      </c>
      <c r="K78" s="229">
        <v>0</v>
      </c>
      <c r="L78" s="230">
        <v>6.1862000000000004</v>
      </c>
      <c r="M78" s="230">
        <v>0</v>
      </c>
      <c r="N78" s="231">
        <v>0</v>
      </c>
      <c r="O78" s="139">
        <v>108.7376</v>
      </c>
      <c r="P78" s="115">
        <v>115.7492</v>
      </c>
      <c r="Q78" s="115">
        <v>160.70920000000001</v>
      </c>
      <c r="R78" s="140">
        <v>157.94239999999999</v>
      </c>
    </row>
    <row r="79" spans="1:18" x14ac:dyDescent="0.25">
      <c r="A79" s="159">
        <v>4</v>
      </c>
      <c r="B79" s="132">
        <v>74.2286</v>
      </c>
      <c r="C79" s="139">
        <v>412.685</v>
      </c>
      <c r="D79" s="115">
        <v>364.2296</v>
      </c>
      <c r="E79" s="115">
        <v>414.5222</v>
      </c>
      <c r="F79" s="140">
        <v>381.125</v>
      </c>
      <c r="G79" s="229">
        <v>0</v>
      </c>
      <c r="H79" s="230">
        <v>0</v>
      </c>
      <c r="I79" s="230">
        <v>7.5648</v>
      </c>
      <c r="J79" s="231">
        <v>8.1083999999999996</v>
      </c>
      <c r="K79" s="229">
        <v>0</v>
      </c>
      <c r="L79" s="230">
        <v>0</v>
      </c>
      <c r="M79" s="230">
        <v>0</v>
      </c>
      <c r="N79" s="231">
        <v>0</v>
      </c>
      <c r="O79" s="139">
        <v>412.685</v>
      </c>
      <c r="P79" s="115">
        <v>364.2296</v>
      </c>
      <c r="Q79" s="115">
        <v>414.5222</v>
      </c>
      <c r="R79" s="140">
        <v>381.125</v>
      </c>
    </row>
    <row r="80" spans="1:18" ht="15.75" thickBot="1" x14ac:dyDescent="0.3">
      <c r="A80" s="182">
        <v>5</v>
      </c>
      <c r="B80" s="133">
        <v>15</v>
      </c>
      <c r="C80" s="167">
        <v>82.4</v>
      </c>
      <c r="D80" s="117">
        <v>73.400000000000006</v>
      </c>
      <c r="E80" s="117">
        <v>93.9</v>
      </c>
      <c r="F80" s="165">
        <v>92.3</v>
      </c>
      <c r="G80" s="265">
        <v>0</v>
      </c>
      <c r="H80" s="266">
        <v>0</v>
      </c>
      <c r="I80" s="266">
        <v>0</v>
      </c>
      <c r="J80" s="267">
        <v>0</v>
      </c>
      <c r="K80" s="265">
        <v>0</v>
      </c>
      <c r="L80" s="266">
        <v>0</v>
      </c>
      <c r="M80" s="266">
        <v>0</v>
      </c>
      <c r="N80" s="267">
        <v>0</v>
      </c>
      <c r="O80" s="167">
        <v>82.4</v>
      </c>
      <c r="P80" s="117">
        <v>73.400000000000006</v>
      </c>
      <c r="Q80" s="117">
        <v>93.9</v>
      </c>
      <c r="R80" s="165">
        <v>92.3</v>
      </c>
    </row>
    <row r="81" spans="1:18" x14ac:dyDescent="0.25">
      <c r="A81" s="160" t="s">
        <v>30</v>
      </c>
      <c r="B81" s="221">
        <f t="shared" ref="B81:R81" si="17">AVERAGE(B76:B80)</f>
        <v>101.06908000000001</v>
      </c>
      <c r="C81" s="222">
        <f t="shared" si="17"/>
        <v>188.43052</v>
      </c>
      <c r="D81" s="198">
        <f t="shared" si="17"/>
        <v>164.7747</v>
      </c>
      <c r="E81" s="198">
        <f t="shared" si="17"/>
        <v>215.62831999999997</v>
      </c>
      <c r="F81" s="199">
        <f t="shared" si="17"/>
        <v>187.39934999999997</v>
      </c>
      <c r="G81" s="243">
        <f t="shared" si="17"/>
        <v>16.751799999999999</v>
      </c>
      <c r="H81" s="244">
        <f t="shared" si="17"/>
        <v>7.6224999999999996</v>
      </c>
      <c r="I81" s="244">
        <f t="shared" si="17"/>
        <v>24.479520000000001</v>
      </c>
      <c r="J81" s="245">
        <f t="shared" si="17"/>
        <v>13.49785</v>
      </c>
      <c r="K81" s="271">
        <f t="shared" si="17"/>
        <v>0.22400000000000003</v>
      </c>
      <c r="L81" s="272">
        <f t="shared" si="17"/>
        <v>1.6915500000000001</v>
      </c>
      <c r="M81" s="244">
        <f t="shared" si="17"/>
        <v>0</v>
      </c>
      <c r="N81" s="245">
        <f t="shared" si="17"/>
        <v>0</v>
      </c>
      <c r="O81" s="222">
        <f t="shared" si="17"/>
        <v>188.43052</v>
      </c>
      <c r="P81" s="198">
        <f t="shared" si="17"/>
        <v>164.7747</v>
      </c>
      <c r="Q81" s="198">
        <f t="shared" si="17"/>
        <v>215.62831999999997</v>
      </c>
      <c r="R81" s="199">
        <f t="shared" si="17"/>
        <v>187.39934999999997</v>
      </c>
    </row>
    <row r="82" spans="1:18" x14ac:dyDescent="0.25">
      <c r="A82" s="161" t="s">
        <v>59</v>
      </c>
      <c r="B82" s="256">
        <f t="shared" ref="B82:R82" si="18">STDEV(B76:B80)</f>
        <v>89.206188890636952</v>
      </c>
      <c r="C82" s="255">
        <f t="shared" si="18"/>
        <v>138.98561565986606</v>
      </c>
      <c r="D82" s="58">
        <f t="shared" si="18"/>
        <v>134.19208890795315</v>
      </c>
      <c r="E82" s="58">
        <f t="shared" si="18"/>
        <v>131.70902008538371</v>
      </c>
      <c r="F82" s="186">
        <f t="shared" si="18"/>
        <v>131.94143236182492</v>
      </c>
      <c r="G82" s="247">
        <f t="shared" si="18"/>
        <v>24.680123909737567</v>
      </c>
      <c r="H82" s="248">
        <f t="shared" si="18"/>
        <v>15.244999999999999</v>
      </c>
      <c r="I82" s="248">
        <f t="shared" si="18"/>
        <v>26.937250201755937</v>
      </c>
      <c r="J82" s="249">
        <f t="shared" si="18"/>
        <v>13.062172625179933</v>
      </c>
      <c r="K82" s="278">
        <f t="shared" si="18"/>
        <v>0.50087922695995291</v>
      </c>
      <c r="L82" s="248">
        <f t="shared" si="18"/>
        <v>3.0088815657427705</v>
      </c>
      <c r="M82" s="248">
        <f t="shared" si="18"/>
        <v>0</v>
      </c>
      <c r="N82" s="249">
        <f t="shared" si="18"/>
        <v>0</v>
      </c>
      <c r="O82" s="255">
        <f t="shared" si="18"/>
        <v>138.98561565986606</v>
      </c>
      <c r="P82" s="58">
        <f t="shared" si="18"/>
        <v>134.19208890795315</v>
      </c>
      <c r="Q82" s="58">
        <f t="shared" si="18"/>
        <v>131.70902008538371</v>
      </c>
      <c r="R82" s="186">
        <f t="shared" si="18"/>
        <v>131.94143236182492</v>
      </c>
    </row>
    <row r="83" spans="1:18" ht="15.75" thickBot="1" x14ac:dyDescent="0.3">
      <c r="A83" s="162" t="s">
        <v>31</v>
      </c>
      <c r="B83" s="164">
        <f>B82/SQRT(5)</f>
        <v>39.894220474630153</v>
      </c>
      <c r="C83" s="168">
        <f t="shared" ref="C83:M83" si="19">C82/SQRT(5)</f>
        <v>62.156256902023955</v>
      </c>
      <c r="D83" s="60">
        <f>D82/SQRT(4)</f>
        <v>67.096044453976575</v>
      </c>
      <c r="E83" s="60">
        <f>E82/SQRT(5)</f>
        <v>58.902064432160621</v>
      </c>
      <c r="F83" s="120">
        <f>F82/SQRT(4)</f>
        <v>65.970716180912461</v>
      </c>
      <c r="G83" s="251">
        <f t="shared" si="19"/>
        <v>11.037286951058217</v>
      </c>
      <c r="H83" s="252">
        <f>H82/SQRT(4)</f>
        <v>7.6224999999999996</v>
      </c>
      <c r="I83" s="252">
        <f t="shared" si="19"/>
        <v>12.046704515609239</v>
      </c>
      <c r="J83" s="253">
        <f>J82/SQRT(4)</f>
        <v>6.5310863125899665</v>
      </c>
      <c r="K83" s="273">
        <f t="shared" si="19"/>
        <v>0.224</v>
      </c>
      <c r="L83" s="274">
        <f>L82/SQRT(4)</f>
        <v>1.5044407828713853</v>
      </c>
      <c r="M83" s="252">
        <f t="shared" si="19"/>
        <v>0</v>
      </c>
      <c r="N83" s="253">
        <f>N82/SQRT(4)</f>
        <v>0</v>
      </c>
      <c r="O83" s="168">
        <f t="shared" ref="O83" si="20">O82/SQRT(5)</f>
        <v>62.156256902023955</v>
      </c>
      <c r="P83" s="60">
        <f>P82/SQRT(4)</f>
        <v>67.096044453976575</v>
      </c>
      <c r="Q83" s="60">
        <f>Q82/SQRT(5)</f>
        <v>58.902064432160621</v>
      </c>
      <c r="R83" s="120">
        <f>R82/SQRT(4)</f>
        <v>65.970716180912461</v>
      </c>
    </row>
    <row r="85" spans="1:18" ht="15.75" thickBot="1" x14ac:dyDescent="0.3"/>
    <row r="86" spans="1:18" ht="15.75" thickBot="1" x14ac:dyDescent="0.3">
      <c r="A86" s="316" t="s">
        <v>15</v>
      </c>
      <c r="B86" s="317"/>
      <c r="C86" s="317"/>
      <c r="D86" s="317"/>
      <c r="E86" s="317"/>
      <c r="F86" s="317"/>
      <c r="G86" s="317"/>
      <c r="H86" s="317"/>
      <c r="I86" s="317"/>
      <c r="J86" s="317"/>
      <c r="K86" s="317"/>
      <c r="L86" s="317"/>
      <c r="M86" s="317"/>
      <c r="N86" s="317"/>
      <c r="O86" s="317"/>
      <c r="P86" s="317"/>
      <c r="Q86" s="317"/>
      <c r="R86" s="318"/>
    </row>
    <row r="87" spans="1:18" ht="15.75" thickBot="1" x14ac:dyDescent="0.3">
      <c r="A87" s="130" t="s">
        <v>51</v>
      </c>
      <c r="B87" s="130" t="s">
        <v>9</v>
      </c>
      <c r="C87" s="313" t="s">
        <v>10</v>
      </c>
      <c r="D87" s="314"/>
      <c r="E87" s="314"/>
      <c r="F87" s="315"/>
      <c r="G87" s="313" t="s">
        <v>11</v>
      </c>
      <c r="H87" s="314"/>
      <c r="I87" s="314"/>
      <c r="J87" s="315"/>
      <c r="K87" s="313" t="s">
        <v>12</v>
      </c>
      <c r="L87" s="314"/>
      <c r="M87" s="314"/>
      <c r="N87" s="315"/>
      <c r="O87" s="313" t="s">
        <v>13</v>
      </c>
      <c r="P87" s="314"/>
      <c r="Q87" s="314"/>
      <c r="R87" s="315"/>
    </row>
    <row r="88" spans="1:18" x14ac:dyDescent="0.25">
      <c r="A88" s="131"/>
      <c r="B88" s="131"/>
      <c r="C88" s="142" t="s">
        <v>0</v>
      </c>
      <c r="D88" s="114" t="s">
        <v>2</v>
      </c>
      <c r="E88" s="114" t="s">
        <v>1</v>
      </c>
      <c r="F88" s="143" t="s">
        <v>3</v>
      </c>
      <c r="G88" s="142" t="s">
        <v>0</v>
      </c>
      <c r="H88" s="114" t="s">
        <v>2</v>
      </c>
      <c r="I88" s="114" t="s">
        <v>1</v>
      </c>
      <c r="J88" s="143" t="s">
        <v>3</v>
      </c>
      <c r="K88" s="142" t="s">
        <v>0</v>
      </c>
      <c r="L88" s="114" t="s">
        <v>2</v>
      </c>
      <c r="M88" s="114" t="s">
        <v>1</v>
      </c>
      <c r="N88" s="143" t="s">
        <v>3</v>
      </c>
      <c r="O88" s="142" t="s">
        <v>0</v>
      </c>
      <c r="P88" s="114" t="s">
        <v>2</v>
      </c>
      <c r="Q88" s="114" t="s">
        <v>1</v>
      </c>
      <c r="R88" s="143" t="s">
        <v>3</v>
      </c>
    </row>
    <row r="89" spans="1:18" x14ac:dyDescent="0.25">
      <c r="A89" s="159">
        <v>1</v>
      </c>
      <c r="B89" s="132">
        <v>77.14</v>
      </c>
      <c r="C89" s="139">
        <v>175.37</v>
      </c>
      <c r="D89" s="115">
        <v>186.23</v>
      </c>
      <c r="E89" s="115">
        <v>207.33</v>
      </c>
      <c r="F89" s="140">
        <v>213.62</v>
      </c>
      <c r="G89" s="229">
        <v>31.28</v>
      </c>
      <c r="H89" s="230">
        <v>34.159999999999997</v>
      </c>
      <c r="I89" s="230">
        <v>22.04</v>
      </c>
      <c r="J89" s="231">
        <v>22.59</v>
      </c>
      <c r="K89" s="229">
        <v>0</v>
      </c>
      <c r="L89" s="230">
        <v>0</v>
      </c>
      <c r="M89" s="230">
        <v>0</v>
      </c>
      <c r="N89" s="231">
        <v>0</v>
      </c>
      <c r="O89" s="139">
        <v>175.37</v>
      </c>
      <c r="P89" s="115">
        <v>186.23</v>
      </c>
      <c r="Q89" s="115">
        <v>207.33</v>
      </c>
      <c r="R89" s="140">
        <v>213.62</v>
      </c>
    </row>
    <row r="90" spans="1:18" x14ac:dyDescent="0.25">
      <c r="A90" s="159">
        <v>2</v>
      </c>
      <c r="B90" s="132">
        <v>95.87</v>
      </c>
      <c r="C90" s="139">
        <v>133.57</v>
      </c>
      <c r="D90" s="121"/>
      <c r="E90" s="115">
        <v>184.94</v>
      </c>
      <c r="F90" s="184"/>
      <c r="G90" s="229">
        <v>0.95</v>
      </c>
      <c r="H90" s="235"/>
      <c r="I90" s="230">
        <v>9.1999999999999993</v>
      </c>
      <c r="J90" s="277"/>
      <c r="K90" s="229">
        <v>0</v>
      </c>
      <c r="L90" s="235"/>
      <c r="M90" s="230">
        <v>0</v>
      </c>
      <c r="N90" s="277"/>
      <c r="O90" s="139">
        <v>133.57</v>
      </c>
      <c r="P90" s="121"/>
      <c r="Q90" s="115">
        <v>184.94</v>
      </c>
      <c r="R90" s="184"/>
    </row>
    <row r="91" spans="1:18" x14ac:dyDescent="0.25">
      <c r="A91" s="159">
        <v>3</v>
      </c>
      <c r="B91" s="132">
        <v>25.46</v>
      </c>
      <c r="C91" s="139">
        <v>67.7</v>
      </c>
      <c r="D91" s="115">
        <v>54.6</v>
      </c>
      <c r="E91" s="115">
        <v>75.7</v>
      </c>
      <c r="F91" s="140">
        <v>75.3</v>
      </c>
      <c r="G91" s="229">
        <v>0</v>
      </c>
      <c r="H91" s="230">
        <v>0</v>
      </c>
      <c r="I91" s="230">
        <v>1.63</v>
      </c>
      <c r="J91" s="231">
        <v>2.4</v>
      </c>
      <c r="K91" s="229">
        <v>0</v>
      </c>
      <c r="L91" s="230">
        <v>0</v>
      </c>
      <c r="M91" s="230">
        <v>0</v>
      </c>
      <c r="N91" s="231">
        <v>0</v>
      </c>
      <c r="O91" s="139">
        <v>67.7</v>
      </c>
      <c r="P91" s="115">
        <v>54.6</v>
      </c>
      <c r="Q91" s="115">
        <v>75.7</v>
      </c>
      <c r="R91" s="140">
        <v>75.3</v>
      </c>
    </row>
    <row r="92" spans="1:18" x14ac:dyDescent="0.25">
      <c r="A92" s="159">
        <v>4</v>
      </c>
      <c r="B92" s="132">
        <v>24.71</v>
      </c>
      <c r="C92" s="139">
        <v>39.299999999999997</v>
      </c>
      <c r="D92" s="115">
        <v>49.6</v>
      </c>
      <c r="E92" s="115">
        <v>57.7</v>
      </c>
      <c r="F92" s="140">
        <v>48.7</v>
      </c>
      <c r="G92" s="229">
        <v>0</v>
      </c>
      <c r="H92" s="230">
        <v>0</v>
      </c>
      <c r="I92" s="230">
        <v>4.99</v>
      </c>
      <c r="J92" s="231">
        <v>0</v>
      </c>
      <c r="K92" s="229">
        <v>0</v>
      </c>
      <c r="L92" s="230">
        <v>0</v>
      </c>
      <c r="M92" s="230">
        <v>0</v>
      </c>
      <c r="N92" s="231">
        <v>0</v>
      </c>
      <c r="O92" s="139">
        <v>39.299999999999997</v>
      </c>
      <c r="P92" s="115">
        <v>49.6</v>
      </c>
      <c r="Q92" s="115">
        <v>57.7</v>
      </c>
      <c r="R92" s="140">
        <v>48.7</v>
      </c>
    </row>
    <row r="93" spans="1:18" ht="15.75" thickBot="1" x14ac:dyDescent="0.3">
      <c r="A93" s="159">
        <v>5</v>
      </c>
      <c r="B93" s="132">
        <v>145</v>
      </c>
      <c r="C93" s="139">
        <v>109</v>
      </c>
      <c r="D93" s="115">
        <v>118</v>
      </c>
      <c r="E93" s="115">
        <v>137</v>
      </c>
      <c r="F93" s="140">
        <v>150</v>
      </c>
      <c r="G93" s="229">
        <v>0</v>
      </c>
      <c r="H93" s="230">
        <v>0</v>
      </c>
      <c r="I93" s="230">
        <v>46</v>
      </c>
      <c r="J93" s="231">
        <v>29</v>
      </c>
      <c r="K93" s="229">
        <v>0</v>
      </c>
      <c r="L93" s="230">
        <v>0</v>
      </c>
      <c r="M93" s="230">
        <v>0</v>
      </c>
      <c r="N93" s="231">
        <v>0</v>
      </c>
      <c r="O93" s="139">
        <v>109</v>
      </c>
      <c r="P93" s="115">
        <v>118</v>
      </c>
      <c r="Q93" s="115">
        <v>137</v>
      </c>
      <c r="R93" s="140">
        <v>150</v>
      </c>
    </row>
    <row r="94" spans="1:18" x14ac:dyDescent="0.25">
      <c r="A94" s="160" t="s">
        <v>30</v>
      </c>
      <c r="B94" s="221">
        <f t="shared" ref="B94:R94" si="21">AVERAGE(B89:B93)</f>
        <v>73.635999999999996</v>
      </c>
      <c r="C94" s="222">
        <f t="shared" si="21"/>
        <v>104.98800000000001</v>
      </c>
      <c r="D94" s="198">
        <f t="shared" si="21"/>
        <v>102.1075</v>
      </c>
      <c r="E94" s="198">
        <f t="shared" si="21"/>
        <v>132.53399999999999</v>
      </c>
      <c r="F94" s="199">
        <f t="shared" si="21"/>
        <v>121.905</v>
      </c>
      <c r="G94" s="243">
        <f t="shared" si="21"/>
        <v>6.4460000000000006</v>
      </c>
      <c r="H94" s="244">
        <f t="shared" si="21"/>
        <v>8.5399999999999991</v>
      </c>
      <c r="I94" s="244">
        <f t="shared" si="21"/>
        <v>16.771999999999998</v>
      </c>
      <c r="J94" s="245">
        <f t="shared" si="21"/>
        <v>13.497499999999999</v>
      </c>
      <c r="K94" s="243">
        <f t="shared" si="21"/>
        <v>0</v>
      </c>
      <c r="L94" s="244">
        <f t="shared" si="21"/>
        <v>0</v>
      </c>
      <c r="M94" s="244">
        <f t="shared" si="21"/>
        <v>0</v>
      </c>
      <c r="N94" s="245">
        <f t="shared" si="21"/>
        <v>0</v>
      </c>
      <c r="O94" s="222">
        <f t="shared" si="21"/>
        <v>104.98800000000001</v>
      </c>
      <c r="P94" s="198">
        <f t="shared" si="21"/>
        <v>102.1075</v>
      </c>
      <c r="Q94" s="198">
        <f t="shared" si="21"/>
        <v>132.53399999999999</v>
      </c>
      <c r="R94" s="199">
        <f t="shared" si="21"/>
        <v>121.905</v>
      </c>
    </row>
    <row r="95" spans="1:18" x14ac:dyDescent="0.25">
      <c r="A95" s="161" t="s">
        <v>59</v>
      </c>
      <c r="B95" s="256">
        <f t="shared" ref="B95:R95" si="22">STDEV(B89:B93)</f>
        <v>50.779251963769617</v>
      </c>
      <c r="C95" s="255">
        <f t="shared" si="22"/>
        <v>53.600282368659187</v>
      </c>
      <c r="D95" s="58">
        <f t="shared" si="22"/>
        <v>64.143502333959489</v>
      </c>
      <c r="E95" s="58">
        <f t="shared" si="22"/>
        <v>65.557239722245811</v>
      </c>
      <c r="F95" s="186">
        <f t="shared" si="22"/>
        <v>74.681475391603414</v>
      </c>
      <c r="G95" s="247">
        <f t="shared" si="22"/>
        <v>13.88872132343363</v>
      </c>
      <c r="H95" s="248">
        <f t="shared" si="22"/>
        <v>17.079999999999998</v>
      </c>
      <c r="I95" s="248">
        <f t="shared" si="22"/>
        <v>18.079399049747202</v>
      </c>
      <c r="J95" s="249">
        <f t="shared" si="22"/>
        <v>14.472250170585086</v>
      </c>
      <c r="K95" s="247">
        <f t="shared" si="22"/>
        <v>0</v>
      </c>
      <c r="L95" s="248">
        <f t="shared" si="22"/>
        <v>0</v>
      </c>
      <c r="M95" s="248">
        <f t="shared" si="22"/>
        <v>0</v>
      </c>
      <c r="N95" s="249">
        <f t="shared" si="22"/>
        <v>0</v>
      </c>
      <c r="O95" s="255">
        <f t="shared" si="22"/>
        <v>53.600282368659187</v>
      </c>
      <c r="P95" s="58">
        <f t="shared" si="22"/>
        <v>64.143502333959489</v>
      </c>
      <c r="Q95" s="58">
        <f t="shared" si="22"/>
        <v>65.557239722245811</v>
      </c>
      <c r="R95" s="186">
        <f t="shared" si="22"/>
        <v>74.681475391603414</v>
      </c>
    </row>
    <row r="96" spans="1:18" ht="15.75" thickBot="1" x14ac:dyDescent="0.3">
      <c r="A96" s="162" t="s">
        <v>31</v>
      </c>
      <c r="B96" s="164">
        <f>B95/SQRT(5)</f>
        <v>22.709171847515709</v>
      </c>
      <c r="C96" s="168">
        <f t="shared" ref="C96:M96" si="23">C95/SQRT(5)</f>
        <v>23.970774997901074</v>
      </c>
      <c r="D96" s="60">
        <f>D95/SQRT(4)</f>
        <v>32.071751166979745</v>
      </c>
      <c r="E96" s="60">
        <f t="shared" si="23"/>
        <v>29.318088887238211</v>
      </c>
      <c r="F96" s="120">
        <f>F95/SQRT(4)</f>
        <v>37.340737695801707</v>
      </c>
      <c r="G96" s="251">
        <f t="shared" si="23"/>
        <v>6.211224999949688</v>
      </c>
      <c r="H96" s="252">
        <f>H95/SQRT(4)</f>
        <v>8.5399999999999991</v>
      </c>
      <c r="I96" s="252">
        <f>I95/SQRT(5)</f>
        <v>8.0853530535159681</v>
      </c>
      <c r="J96" s="253">
        <f>J95/SQRT(4)</f>
        <v>7.2361250852925432</v>
      </c>
      <c r="K96" s="251">
        <f t="shared" si="23"/>
        <v>0</v>
      </c>
      <c r="L96" s="252">
        <f>L95/SQRT(4)</f>
        <v>0</v>
      </c>
      <c r="M96" s="252">
        <f t="shared" si="23"/>
        <v>0</v>
      </c>
      <c r="N96" s="253">
        <f>N95/SQRT(4)</f>
        <v>0</v>
      </c>
      <c r="O96" s="168">
        <f t="shared" ref="O96" si="24">O95/SQRT(5)</f>
        <v>23.970774997901074</v>
      </c>
      <c r="P96" s="60">
        <f>P95/SQRT(4)</f>
        <v>32.071751166979745</v>
      </c>
      <c r="Q96" s="60">
        <f t="shared" ref="Q96" si="25">Q95/SQRT(5)</f>
        <v>29.318088887238211</v>
      </c>
      <c r="R96" s="120">
        <f>R95/SQRT(4)</f>
        <v>37.340737695801707</v>
      </c>
    </row>
    <row r="97" spans="2:14" ht="15.75" thickBot="1" x14ac:dyDescent="0.3"/>
    <row r="98" spans="2:14" x14ac:dyDescent="0.25">
      <c r="B98" s="187" t="s">
        <v>68</v>
      </c>
      <c r="C98" s="14"/>
      <c r="D98" s="14"/>
      <c r="E98" s="14"/>
      <c r="F98" s="14"/>
      <c r="G98" s="14"/>
      <c r="H98" s="14"/>
      <c r="I98" s="14"/>
      <c r="J98" s="14"/>
      <c r="K98" s="14"/>
      <c r="L98" s="14"/>
      <c r="M98" s="14"/>
      <c r="N98" s="15"/>
    </row>
    <row r="99" spans="2:14" x14ac:dyDescent="0.25">
      <c r="B99" s="188" t="s">
        <v>65</v>
      </c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16"/>
    </row>
    <row r="100" spans="2:14" ht="15.75" thickBot="1" x14ac:dyDescent="0.3">
      <c r="B100" s="189"/>
      <c r="C100" s="312" t="s">
        <v>64</v>
      </c>
      <c r="D100" s="312"/>
      <c r="E100" s="190"/>
      <c r="F100" s="190"/>
      <c r="G100" s="190"/>
      <c r="H100" s="190"/>
      <c r="I100" s="190"/>
      <c r="J100" s="190"/>
      <c r="K100" s="190"/>
      <c r="L100" s="190"/>
      <c r="M100" s="190"/>
      <c r="N100" s="191"/>
    </row>
  </sheetData>
  <mergeCells count="31">
    <mergeCell ref="O48:R48"/>
    <mergeCell ref="O60:R60"/>
    <mergeCell ref="K60:N60"/>
    <mergeCell ref="G60:J60"/>
    <mergeCell ref="C74:F74"/>
    <mergeCell ref="A59:R59"/>
    <mergeCell ref="A86:R86"/>
    <mergeCell ref="O87:R87"/>
    <mergeCell ref="K87:N87"/>
    <mergeCell ref="G87:J87"/>
    <mergeCell ref="C87:F87"/>
    <mergeCell ref="A73:R73"/>
    <mergeCell ref="O74:R74"/>
    <mergeCell ref="K74:N74"/>
    <mergeCell ref="G74:J74"/>
    <mergeCell ref="C100:D100"/>
    <mergeCell ref="O4:R4"/>
    <mergeCell ref="A3:R3"/>
    <mergeCell ref="C60:F60"/>
    <mergeCell ref="K48:N48"/>
    <mergeCell ref="C48:F48"/>
    <mergeCell ref="G48:J48"/>
    <mergeCell ref="C4:F4"/>
    <mergeCell ref="G4:J4"/>
    <mergeCell ref="K4:N4"/>
    <mergeCell ref="A32:R32"/>
    <mergeCell ref="C33:F33"/>
    <mergeCell ref="G33:J33"/>
    <mergeCell ref="O33:R33"/>
    <mergeCell ref="K33:N33"/>
    <mergeCell ref="A47:R4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R96"/>
  <sheetViews>
    <sheetView workbookViewId="0">
      <selection activeCell="T16" sqref="T16"/>
    </sheetView>
  </sheetViews>
  <sheetFormatPr defaultColWidth="11.42578125" defaultRowHeight="15" x14ac:dyDescent="0.25"/>
  <cols>
    <col min="1" max="1" width="22.5703125" customWidth="1"/>
  </cols>
  <sheetData>
    <row r="1" spans="1:18" x14ac:dyDescent="0.25">
      <c r="A1" s="6" t="s">
        <v>72</v>
      </c>
    </row>
    <row r="2" spans="1:18" ht="15.75" thickBot="1" x14ac:dyDescent="0.3"/>
    <row r="3" spans="1:18" ht="15.75" thickBot="1" x14ac:dyDescent="0.3">
      <c r="A3" s="316" t="s">
        <v>29</v>
      </c>
      <c r="B3" s="317"/>
      <c r="C3" s="317"/>
      <c r="D3" s="317"/>
      <c r="E3" s="317"/>
      <c r="F3" s="317"/>
      <c r="G3" s="317"/>
      <c r="H3" s="317"/>
      <c r="I3" s="317"/>
      <c r="J3" s="317"/>
      <c r="K3" s="317"/>
      <c r="L3" s="317"/>
      <c r="M3" s="317"/>
      <c r="N3" s="317"/>
      <c r="O3" s="317"/>
      <c r="P3" s="317"/>
      <c r="Q3" s="317"/>
      <c r="R3" s="318"/>
    </row>
    <row r="4" spans="1:18" ht="15.75" thickBot="1" x14ac:dyDescent="0.3">
      <c r="A4" s="130" t="s">
        <v>51</v>
      </c>
      <c r="B4" s="130" t="s">
        <v>9</v>
      </c>
      <c r="C4" s="313" t="s">
        <v>10</v>
      </c>
      <c r="D4" s="314"/>
      <c r="E4" s="314"/>
      <c r="F4" s="315"/>
      <c r="G4" s="313" t="s">
        <v>11</v>
      </c>
      <c r="H4" s="314"/>
      <c r="I4" s="314"/>
      <c r="J4" s="315"/>
      <c r="K4" s="313" t="s">
        <v>12</v>
      </c>
      <c r="L4" s="314"/>
      <c r="M4" s="314"/>
      <c r="N4" s="315"/>
      <c r="O4" s="313" t="s">
        <v>13</v>
      </c>
      <c r="P4" s="314"/>
      <c r="Q4" s="314"/>
      <c r="R4" s="315"/>
    </row>
    <row r="5" spans="1:18" ht="15.75" thickBot="1" x14ac:dyDescent="0.3">
      <c r="A5" s="157"/>
      <c r="B5" s="157"/>
      <c r="C5" s="1" t="s">
        <v>0</v>
      </c>
      <c r="D5" s="2" t="s">
        <v>2</v>
      </c>
      <c r="E5" s="2" t="s">
        <v>1</v>
      </c>
      <c r="F5" s="3" t="s">
        <v>3</v>
      </c>
      <c r="G5" s="1" t="s">
        <v>0</v>
      </c>
      <c r="H5" s="2" t="s">
        <v>2</v>
      </c>
      <c r="I5" s="2" t="s">
        <v>1</v>
      </c>
      <c r="J5" s="3" t="s">
        <v>3</v>
      </c>
      <c r="K5" s="1" t="s">
        <v>0</v>
      </c>
      <c r="L5" s="2" t="s">
        <v>2</v>
      </c>
      <c r="M5" s="2" t="s">
        <v>1</v>
      </c>
      <c r="N5" s="3" t="s">
        <v>3</v>
      </c>
      <c r="O5" s="1" t="s">
        <v>0</v>
      </c>
      <c r="P5" s="2" t="s">
        <v>2</v>
      </c>
      <c r="Q5" s="2" t="s">
        <v>1</v>
      </c>
      <c r="R5" s="3" t="s">
        <v>3</v>
      </c>
    </row>
    <row r="6" spans="1:18" x14ac:dyDescent="0.25">
      <c r="A6" s="159">
        <v>1</v>
      </c>
      <c r="B6" s="132">
        <v>8.5570000000000004</v>
      </c>
      <c r="C6" s="149">
        <v>2.3439999999999999</v>
      </c>
      <c r="D6" s="150">
        <v>2.7789999999999999</v>
      </c>
      <c r="E6" s="150">
        <v>1.4690000000000001</v>
      </c>
      <c r="F6" s="151">
        <v>4.0789999999999997</v>
      </c>
      <c r="G6" s="149">
        <v>10.319000000000001</v>
      </c>
      <c r="H6" s="150">
        <v>2.181</v>
      </c>
      <c r="I6" s="150">
        <v>11.757</v>
      </c>
      <c r="J6" s="151">
        <v>16.045999999999999</v>
      </c>
      <c r="K6" s="149">
        <v>0.435</v>
      </c>
      <c r="L6" s="150">
        <v>4.3999999999999997E-2</v>
      </c>
      <c r="M6" s="150">
        <v>1.2669999999999999</v>
      </c>
      <c r="N6" s="151">
        <v>2.3180000000000001</v>
      </c>
      <c r="O6" s="149">
        <v>13.098000000000001</v>
      </c>
      <c r="P6" s="150">
        <v>5.0030000000000001</v>
      </c>
      <c r="Q6" s="150">
        <v>14.493</v>
      </c>
      <c r="R6" s="151">
        <v>22.443000000000001</v>
      </c>
    </row>
    <row r="7" spans="1:18" x14ac:dyDescent="0.25">
      <c r="A7" s="159">
        <v>2</v>
      </c>
      <c r="B7" s="132">
        <v>11.708</v>
      </c>
      <c r="C7" s="139">
        <v>8.0370000000000008</v>
      </c>
      <c r="D7" s="115">
        <v>13.5</v>
      </c>
      <c r="E7" s="115">
        <v>10.746</v>
      </c>
      <c r="F7" s="140">
        <v>9.9979999999999993</v>
      </c>
      <c r="G7" s="139">
        <v>7.0860000000000003</v>
      </c>
      <c r="H7" s="115">
        <v>6.6539999999999999</v>
      </c>
      <c r="I7" s="115">
        <v>11.779</v>
      </c>
      <c r="J7" s="140">
        <v>12.77</v>
      </c>
      <c r="K7" s="139">
        <v>2.4129999999999998</v>
      </c>
      <c r="L7" s="115">
        <v>0.251</v>
      </c>
      <c r="M7" s="115">
        <v>0.29599999999999999</v>
      </c>
      <c r="N7" s="140">
        <v>2.7719999999999998</v>
      </c>
      <c r="O7" s="139">
        <v>17.536999999999999</v>
      </c>
      <c r="P7" s="115">
        <v>20.405000000000001</v>
      </c>
      <c r="Q7" s="115">
        <v>22.821000000000002</v>
      </c>
      <c r="R7" s="140">
        <v>25.541</v>
      </c>
    </row>
    <row r="8" spans="1:18" x14ac:dyDescent="0.25">
      <c r="A8" s="159">
        <v>3</v>
      </c>
      <c r="B8" s="132">
        <v>10.462999999999999</v>
      </c>
      <c r="C8" s="139">
        <v>3.895</v>
      </c>
      <c r="D8" s="115">
        <v>14.335000000000001</v>
      </c>
      <c r="E8" s="115">
        <v>6.0170000000000003</v>
      </c>
      <c r="F8" s="140">
        <v>3.9470000000000001</v>
      </c>
      <c r="G8" s="139">
        <v>15.579000000000001</v>
      </c>
      <c r="H8" s="115">
        <v>9.8870000000000005</v>
      </c>
      <c r="I8" s="115">
        <v>9.8919999999999995</v>
      </c>
      <c r="J8" s="140">
        <v>10.132999999999999</v>
      </c>
      <c r="K8" s="139">
        <v>0.1</v>
      </c>
      <c r="L8" s="115">
        <v>0.254</v>
      </c>
      <c r="M8" s="115">
        <v>0.59399999999999997</v>
      </c>
      <c r="N8" s="140">
        <v>3.01</v>
      </c>
      <c r="O8" s="139">
        <v>19.574999999999999</v>
      </c>
      <c r="P8" s="115">
        <v>24.475999999999999</v>
      </c>
      <c r="Q8" s="115">
        <v>16.501999999999999</v>
      </c>
      <c r="R8" s="140">
        <v>17.09</v>
      </c>
    </row>
    <row r="9" spans="1:18" x14ac:dyDescent="0.25">
      <c r="A9" s="159">
        <v>4</v>
      </c>
      <c r="B9" s="132">
        <v>40.078000000000003</v>
      </c>
      <c r="C9" s="139">
        <v>16.277000000000001</v>
      </c>
      <c r="D9" s="115">
        <v>9.8770000000000007</v>
      </c>
      <c r="E9" s="115">
        <v>1.427</v>
      </c>
      <c r="F9" s="140">
        <v>19.989000000000001</v>
      </c>
      <c r="G9" s="139">
        <v>6.4729999999999999</v>
      </c>
      <c r="H9" s="115">
        <v>9.4160000000000004</v>
      </c>
      <c r="I9" s="115">
        <v>22.774999999999999</v>
      </c>
      <c r="J9" s="140">
        <v>2.8650000000000002</v>
      </c>
      <c r="K9" s="139">
        <v>0.17899999999999999</v>
      </c>
      <c r="L9" s="115">
        <v>0.34599999999999997</v>
      </c>
      <c r="M9" s="115">
        <v>0.50600000000000001</v>
      </c>
      <c r="N9" s="140">
        <v>1.5289999999999999</v>
      </c>
      <c r="O9" s="139">
        <v>22.928999999999998</v>
      </c>
      <c r="P9" s="115">
        <v>19.638999999999999</v>
      </c>
      <c r="Q9" s="115">
        <v>24.709</v>
      </c>
      <c r="R9" s="140">
        <v>24.384</v>
      </c>
    </row>
    <row r="10" spans="1:18" x14ac:dyDescent="0.25">
      <c r="A10" s="159">
        <v>5</v>
      </c>
      <c r="B10" s="132">
        <v>23.95</v>
      </c>
      <c r="C10" s="139">
        <v>1.8740000000000001</v>
      </c>
      <c r="D10" s="115">
        <v>7.1820000000000004</v>
      </c>
      <c r="E10" s="115">
        <v>1.458</v>
      </c>
      <c r="F10" s="140">
        <v>7.2290000000000001</v>
      </c>
      <c r="G10" s="139">
        <v>1.488</v>
      </c>
      <c r="H10" s="115">
        <v>2.258</v>
      </c>
      <c r="I10" s="115">
        <v>38.877000000000002</v>
      </c>
      <c r="J10" s="140">
        <v>21.375</v>
      </c>
      <c r="K10" s="139">
        <v>0.245</v>
      </c>
      <c r="L10" s="115">
        <v>0.127</v>
      </c>
      <c r="M10" s="115">
        <v>0.17100000000000001</v>
      </c>
      <c r="N10" s="140">
        <v>2.8490000000000002</v>
      </c>
      <c r="O10" s="139">
        <v>3.6070000000000002</v>
      </c>
      <c r="P10" s="115">
        <v>9.5670000000000002</v>
      </c>
      <c r="Q10" s="115">
        <v>40.506999999999998</v>
      </c>
      <c r="R10" s="140">
        <v>31.452999999999999</v>
      </c>
    </row>
    <row r="11" spans="1:18" x14ac:dyDescent="0.25">
      <c r="A11" s="159">
        <v>6</v>
      </c>
      <c r="B11" s="132">
        <v>30.962</v>
      </c>
      <c r="C11" s="139">
        <v>4.3259999999999996</v>
      </c>
      <c r="D11" s="115">
        <v>10.272</v>
      </c>
      <c r="E11" s="115">
        <v>1.246</v>
      </c>
      <c r="F11" s="140">
        <v>12.564</v>
      </c>
      <c r="G11" s="139">
        <v>2.7519999999999998</v>
      </c>
      <c r="H11" s="115">
        <v>6.9560000000000004</v>
      </c>
      <c r="I11" s="115">
        <v>37.951999999999998</v>
      </c>
      <c r="J11" s="140">
        <v>18.545000000000002</v>
      </c>
      <c r="K11" s="139">
        <v>1.012</v>
      </c>
      <c r="L11" s="115">
        <v>0.46600000000000003</v>
      </c>
      <c r="M11" s="115">
        <v>0.33900000000000002</v>
      </c>
      <c r="N11" s="140">
        <v>4.3899999999999997</v>
      </c>
      <c r="O11" s="139">
        <v>8.09</v>
      </c>
      <c r="P11" s="115">
        <v>17.693999999999999</v>
      </c>
      <c r="Q11" s="115">
        <v>39.536999999999999</v>
      </c>
      <c r="R11" s="140">
        <v>35.5</v>
      </c>
    </row>
    <row r="12" spans="1:18" x14ac:dyDescent="0.25">
      <c r="A12" s="159">
        <v>7</v>
      </c>
      <c r="B12" s="132">
        <v>38.676000000000002</v>
      </c>
      <c r="C12" s="139">
        <v>35.302</v>
      </c>
      <c r="D12" s="115">
        <v>16.326000000000001</v>
      </c>
      <c r="E12" s="115">
        <v>32.655999999999999</v>
      </c>
      <c r="F12" s="140">
        <v>16.326000000000001</v>
      </c>
      <c r="G12" s="139">
        <v>7.1689999999999996</v>
      </c>
      <c r="H12" s="115">
        <v>6.6669999999999998</v>
      </c>
      <c r="I12" s="115">
        <v>6.9039999999999999</v>
      </c>
      <c r="J12" s="140">
        <v>3.589</v>
      </c>
      <c r="K12" s="139">
        <v>3.266</v>
      </c>
      <c r="L12" s="115">
        <v>3.4430000000000001</v>
      </c>
      <c r="M12" s="115">
        <v>3.0150000000000001</v>
      </c>
      <c r="N12" s="140">
        <v>1.456</v>
      </c>
      <c r="O12" s="139">
        <v>45.737000000000002</v>
      </c>
      <c r="P12" s="115">
        <v>26.436</v>
      </c>
      <c r="Q12" s="115">
        <v>42.575000000000003</v>
      </c>
      <c r="R12" s="140">
        <v>21.370999999999999</v>
      </c>
    </row>
    <row r="13" spans="1:18" x14ac:dyDescent="0.25">
      <c r="A13" s="159">
        <v>8</v>
      </c>
      <c r="B13" s="132">
        <v>46.76</v>
      </c>
      <c r="C13" s="139">
        <v>3.6469999999999998</v>
      </c>
      <c r="D13" s="115">
        <v>13.074999999999999</v>
      </c>
      <c r="E13" s="115">
        <v>1.1100000000000001</v>
      </c>
      <c r="F13" s="140">
        <v>24.334</v>
      </c>
      <c r="G13" s="139">
        <v>4.7709999999999999</v>
      </c>
      <c r="H13" s="115">
        <v>6.8710000000000004</v>
      </c>
      <c r="I13" s="115">
        <v>50.234000000000002</v>
      </c>
      <c r="J13" s="140">
        <v>43.573999999999998</v>
      </c>
      <c r="K13" s="139">
        <v>1.9630000000000001</v>
      </c>
      <c r="L13" s="115">
        <v>0.54500000000000004</v>
      </c>
      <c r="M13" s="115">
        <v>1.756</v>
      </c>
      <c r="N13" s="140">
        <v>0</v>
      </c>
      <c r="O13" s="139">
        <v>10.382</v>
      </c>
      <c r="P13" s="115">
        <v>20.491</v>
      </c>
      <c r="Q13" s="115">
        <v>53.1</v>
      </c>
      <c r="R13" s="140">
        <v>67.908000000000001</v>
      </c>
    </row>
    <row r="14" spans="1:18" x14ac:dyDescent="0.25">
      <c r="A14" s="159">
        <v>9</v>
      </c>
      <c r="B14" s="132">
        <v>81.546099999999996</v>
      </c>
      <c r="C14" s="139">
        <v>5.8864999999999998</v>
      </c>
      <c r="D14" s="115">
        <v>21.53548</v>
      </c>
      <c r="E14" s="115">
        <v>2.9592550000000002</v>
      </c>
      <c r="F14" s="140">
        <v>7.6608450000000001</v>
      </c>
      <c r="G14" s="139">
        <v>6.85</v>
      </c>
      <c r="H14" s="115">
        <v>25.7454</v>
      </c>
      <c r="I14" s="115">
        <v>111.7671</v>
      </c>
      <c r="J14" s="140">
        <v>81.108999999999995</v>
      </c>
      <c r="K14" s="139">
        <v>1.06</v>
      </c>
      <c r="L14" s="115">
        <v>0.503</v>
      </c>
      <c r="M14" s="115">
        <v>1.3939999999999999</v>
      </c>
      <c r="N14" s="140">
        <v>3.7389999999999999</v>
      </c>
      <c r="O14" s="139">
        <v>13.795999999999999</v>
      </c>
      <c r="P14" s="115">
        <v>47.783999999999999</v>
      </c>
      <c r="Q14" s="115">
        <v>116.12</v>
      </c>
      <c r="R14" s="140">
        <v>92.507999999999996</v>
      </c>
    </row>
    <row r="15" spans="1:18" x14ac:dyDescent="0.25">
      <c r="A15" s="159">
        <v>10</v>
      </c>
      <c r="B15" s="132">
        <v>47.835000000000001</v>
      </c>
      <c r="C15" s="139">
        <v>1.9790000000000001</v>
      </c>
      <c r="D15" s="115">
        <v>29.294</v>
      </c>
      <c r="E15" s="115">
        <v>0.626</v>
      </c>
      <c r="F15" s="140">
        <v>7.31</v>
      </c>
      <c r="G15" s="139">
        <v>5.4130000000000003</v>
      </c>
      <c r="H15" s="115">
        <v>3.714</v>
      </c>
      <c r="I15" s="115">
        <v>45.972000000000001</v>
      </c>
      <c r="J15" s="140">
        <v>27.359000000000002</v>
      </c>
      <c r="K15" s="139">
        <v>7.9000000000000001E-2</v>
      </c>
      <c r="L15" s="115">
        <v>7.2999999999999995E-2</v>
      </c>
      <c r="M15" s="115">
        <v>0.80500000000000005</v>
      </c>
      <c r="N15" s="140">
        <v>7.8E-2</v>
      </c>
      <c r="O15" s="139">
        <v>7.4710000000000001</v>
      </c>
      <c r="P15" s="115">
        <v>33.081000000000003</v>
      </c>
      <c r="Q15" s="115">
        <v>47.402999999999999</v>
      </c>
      <c r="R15" s="140">
        <v>34.747</v>
      </c>
    </row>
    <row r="16" spans="1:18" x14ac:dyDescent="0.25">
      <c r="A16" s="159">
        <v>11</v>
      </c>
      <c r="B16" s="132">
        <v>100.36</v>
      </c>
      <c r="C16" s="139">
        <v>5.4616949999999997</v>
      </c>
      <c r="D16" s="115">
        <v>39.678199999999997</v>
      </c>
      <c r="E16" s="115">
        <v>9.4443549999999998</v>
      </c>
      <c r="F16" s="140">
        <v>7.3452149999999996</v>
      </c>
      <c r="G16" s="139">
        <v>23.190999999999999</v>
      </c>
      <c r="H16" s="115">
        <v>13.736000000000001</v>
      </c>
      <c r="I16" s="115">
        <v>102.935</v>
      </c>
      <c r="J16" s="140">
        <v>53.613999999999997</v>
      </c>
      <c r="K16" s="139">
        <v>0.72499999999999998</v>
      </c>
      <c r="L16" s="115">
        <v>0.159</v>
      </c>
      <c r="M16" s="115">
        <v>0.377</v>
      </c>
      <c r="N16" s="140">
        <v>1.4970000000000001</v>
      </c>
      <c r="O16" s="139">
        <v>29.378191000000001</v>
      </c>
      <c r="P16" s="115">
        <v>53.572921000000001</v>
      </c>
      <c r="Q16" s="115">
        <v>112.75612700000001</v>
      </c>
      <c r="R16" s="140">
        <v>62.456321000000003</v>
      </c>
    </row>
    <row r="17" spans="1:18" x14ac:dyDescent="0.25">
      <c r="A17" s="159">
        <v>12</v>
      </c>
      <c r="B17" s="132">
        <v>47.624000000000002</v>
      </c>
      <c r="C17" s="139">
        <v>3.1120700000000001</v>
      </c>
      <c r="D17" s="121"/>
      <c r="E17" s="121"/>
      <c r="F17" s="140">
        <v>6.9166850000000002</v>
      </c>
      <c r="G17" s="139">
        <v>20.483000000000001</v>
      </c>
      <c r="H17" s="121"/>
      <c r="I17" s="121"/>
      <c r="J17" s="140">
        <v>48.685000000000002</v>
      </c>
      <c r="K17" s="139">
        <v>3.5379999999999998</v>
      </c>
      <c r="L17" s="121"/>
      <c r="M17" s="121"/>
      <c r="N17" s="140">
        <v>0.18099999999999999</v>
      </c>
      <c r="O17" s="139">
        <v>27.483000000000001</v>
      </c>
      <c r="P17" s="121"/>
      <c r="Q17" s="121"/>
      <c r="R17" s="140">
        <v>55.782634999999999</v>
      </c>
    </row>
    <row r="18" spans="1:18" x14ac:dyDescent="0.25">
      <c r="A18" s="159">
        <v>13</v>
      </c>
      <c r="B18" s="132">
        <v>66.963800000000006</v>
      </c>
      <c r="C18" s="139">
        <v>3.3076699999999999</v>
      </c>
      <c r="D18" s="121"/>
      <c r="E18" s="115">
        <v>0</v>
      </c>
      <c r="F18" s="140">
        <v>8.0021850000000008</v>
      </c>
      <c r="G18" s="139">
        <v>12.0624</v>
      </c>
      <c r="H18" s="121"/>
      <c r="I18" s="115">
        <v>63.271799999999999</v>
      </c>
      <c r="J18" s="140">
        <v>43.026200000000003</v>
      </c>
      <c r="K18" s="139">
        <v>7.0000000000000001E-3</v>
      </c>
      <c r="L18" s="121"/>
      <c r="M18" s="115">
        <v>4.8000000000000001E-2</v>
      </c>
      <c r="N18" s="140">
        <v>3.5289999999999999</v>
      </c>
      <c r="O18" s="139">
        <v>15.376723</v>
      </c>
      <c r="P18" s="121"/>
      <c r="Q18" s="115">
        <v>63.320185000000002</v>
      </c>
      <c r="R18" s="140">
        <v>54.557020000000001</v>
      </c>
    </row>
    <row r="19" spans="1:18" x14ac:dyDescent="0.25">
      <c r="A19" s="159">
        <v>14</v>
      </c>
      <c r="B19" s="132">
        <v>33.9634</v>
      </c>
      <c r="C19" s="139">
        <v>9.8878799999999991</v>
      </c>
      <c r="D19" s="115">
        <v>5.9821350000000004</v>
      </c>
      <c r="E19" s="115">
        <v>6.0826450000000003</v>
      </c>
      <c r="F19" s="140">
        <v>12.373659999999999</v>
      </c>
      <c r="G19" s="139">
        <v>19.526199999999999</v>
      </c>
      <c r="H19" s="115">
        <v>22.139500000000002</v>
      </c>
      <c r="I19" s="115">
        <v>38.460099999999997</v>
      </c>
      <c r="J19" s="140">
        <v>43.377200000000002</v>
      </c>
      <c r="K19" s="139">
        <v>0.96899999999999997</v>
      </c>
      <c r="L19" s="115">
        <v>0.13700000000000001</v>
      </c>
      <c r="M19" s="115">
        <v>0.98699999999999999</v>
      </c>
      <c r="N19" s="140">
        <v>3.2360000000000002</v>
      </c>
      <c r="O19" s="139">
        <v>30.382750000000001</v>
      </c>
      <c r="P19" s="115">
        <v>28.258500999999999</v>
      </c>
      <c r="Q19" s="115">
        <v>45.529887000000002</v>
      </c>
      <c r="R19" s="140">
        <v>58.986710000000002</v>
      </c>
    </row>
    <row r="20" spans="1:18" x14ac:dyDescent="0.25">
      <c r="A20" s="159">
        <v>15</v>
      </c>
      <c r="B20" s="132">
        <v>85.613</v>
      </c>
      <c r="C20" s="139">
        <v>3.3585150000000001</v>
      </c>
      <c r="D20" s="115">
        <v>13.6525</v>
      </c>
      <c r="E20" s="115">
        <v>5.3764849999999997</v>
      </c>
      <c r="F20" s="140">
        <v>25.17174</v>
      </c>
      <c r="G20" s="139">
        <v>10.782500000000001</v>
      </c>
      <c r="H20" s="115">
        <v>7.8535000000000004</v>
      </c>
      <c r="I20" s="115">
        <v>62.136200000000002</v>
      </c>
      <c r="J20" s="140">
        <v>56.739600000000003</v>
      </c>
      <c r="K20" s="139">
        <v>3.9E-2</v>
      </c>
      <c r="L20" s="115">
        <v>0</v>
      </c>
      <c r="M20" s="115">
        <v>0.60899999999999999</v>
      </c>
      <c r="N20" s="140">
        <v>3.319</v>
      </c>
      <c r="O20" s="139">
        <v>14.179907</v>
      </c>
      <c r="P20" s="115">
        <v>21.506</v>
      </c>
      <c r="Q20" s="115">
        <v>68.121497000000005</v>
      </c>
      <c r="R20" s="140">
        <v>85.230110999999994</v>
      </c>
    </row>
    <row r="21" spans="1:18" x14ac:dyDescent="0.25">
      <c r="A21" s="159">
        <v>16</v>
      </c>
      <c r="B21" s="132">
        <v>64.112099999999998</v>
      </c>
      <c r="C21" s="139">
        <v>9.7619699999999998</v>
      </c>
      <c r="D21" s="115">
        <v>48.868209999999998</v>
      </c>
      <c r="E21" s="115">
        <v>11.764419999999999</v>
      </c>
      <c r="F21" s="140">
        <v>48.868209999999998</v>
      </c>
      <c r="G21" s="139">
        <v>21.091100000000001</v>
      </c>
      <c r="H21" s="115">
        <v>29.636500000000002</v>
      </c>
      <c r="I21" s="115">
        <v>56.456299999999999</v>
      </c>
      <c r="J21" s="140">
        <v>48.374400000000001</v>
      </c>
      <c r="K21" s="139">
        <v>0.107</v>
      </c>
      <c r="L21" s="115">
        <v>8.9999999999999993E-3</v>
      </c>
      <c r="M21" s="115">
        <v>1.9259999999999999</v>
      </c>
      <c r="N21" s="140">
        <v>3.597</v>
      </c>
      <c r="O21" s="139">
        <v>30.959728999999999</v>
      </c>
      <c r="P21" s="115">
        <v>78.514163999999994</v>
      </c>
      <c r="Q21" s="115">
        <v>70.146679000000006</v>
      </c>
      <c r="R21" s="140">
        <v>100.839584</v>
      </c>
    </row>
    <row r="22" spans="1:18" x14ac:dyDescent="0.25">
      <c r="A22" s="159">
        <v>17</v>
      </c>
      <c r="B22" s="132">
        <v>70.876199999999997</v>
      </c>
      <c r="C22" s="139">
        <v>25.68796</v>
      </c>
      <c r="D22" s="115">
        <v>37.654170000000001</v>
      </c>
      <c r="E22" s="115">
        <v>48.317189999999997</v>
      </c>
      <c r="F22" s="140">
        <v>37.654170000000001</v>
      </c>
      <c r="G22" s="139">
        <v>15.3559</v>
      </c>
      <c r="H22" s="115">
        <v>47.015999999999998</v>
      </c>
      <c r="I22" s="115">
        <v>55.558700000000002</v>
      </c>
      <c r="J22" s="140">
        <v>58.632899999999999</v>
      </c>
      <c r="K22" s="139">
        <v>0</v>
      </c>
      <c r="L22" s="115">
        <v>0</v>
      </c>
      <c r="M22" s="115">
        <v>0.74399999999999999</v>
      </c>
      <c r="N22" s="140">
        <v>9.4529999999999994</v>
      </c>
      <c r="O22" s="139">
        <v>41.043889999999998</v>
      </c>
      <c r="P22" s="115">
        <v>84.670195000000007</v>
      </c>
      <c r="Q22" s="115">
        <v>104.620017</v>
      </c>
      <c r="R22" s="140">
        <v>105.74056899999999</v>
      </c>
    </row>
    <row r="23" spans="1:18" x14ac:dyDescent="0.25">
      <c r="A23" s="159">
        <v>18</v>
      </c>
      <c r="B23" s="132">
        <v>17.040400000000002</v>
      </c>
      <c r="C23" s="139">
        <v>10.57465</v>
      </c>
      <c r="D23" s="121"/>
      <c r="E23" s="115">
        <v>20.182739999999999</v>
      </c>
      <c r="F23" s="140">
        <v>9.5654249999999994</v>
      </c>
      <c r="G23" s="139">
        <v>27.42</v>
      </c>
      <c r="H23" s="121"/>
      <c r="I23" s="115">
        <v>30.056899999999999</v>
      </c>
      <c r="J23" s="140">
        <v>38.387700000000002</v>
      </c>
      <c r="K23" s="139">
        <v>5.0999999999999997E-2</v>
      </c>
      <c r="L23" s="121"/>
      <c r="M23" s="115">
        <v>0.38700000000000001</v>
      </c>
      <c r="N23" s="140">
        <v>1.486</v>
      </c>
      <c r="O23" s="139">
        <v>38.046059999999997</v>
      </c>
      <c r="P23" s="121"/>
      <c r="Q23" s="115">
        <v>50.626153000000002</v>
      </c>
      <c r="R23" s="140">
        <v>49.438723000000003</v>
      </c>
    </row>
    <row r="24" spans="1:18" x14ac:dyDescent="0.25">
      <c r="A24" s="159">
        <v>19</v>
      </c>
      <c r="B24" s="132">
        <v>83.600399999999993</v>
      </c>
      <c r="C24" s="139">
        <v>38.664119999999997</v>
      </c>
      <c r="D24" s="115">
        <v>50.331189999999999</v>
      </c>
      <c r="E24" s="115">
        <v>25.228439999999999</v>
      </c>
      <c r="F24" s="140">
        <v>50.331189999999999</v>
      </c>
      <c r="G24" s="139">
        <v>27.072600000000001</v>
      </c>
      <c r="H24" s="115">
        <v>32.897300000000001</v>
      </c>
      <c r="I24" s="115">
        <v>70.330100000000002</v>
      </c>
      <c r="J24" s="140">
        <v>61.257100000000001</v>
      </c>
      <c r="K24" s="139">
        <v>0.41399999999999998</v>
      </c>
      <c r="L24" s="115">
        <v>0.38300000000000001</v>
      </c>
      <c r="M24" s="115">
        <v>1.7509999999999999</v>
      </c>
      <c r="N24" s="140">
        <v>6.3529999999999998</v>
      </c>
      <c r="O24" s="139">
        <v>66.150191000000007</v>
      </c>
      <c r="P24" s="115">
        <v>83.611146000000005</v>
      </c>
      <c r="Q24" s="115">
        <v>97.309989999999999</v>
      </c>
      <c r="R24" s="140">
        <v>117.94175300000001</v>
      </c>
    </row>
    <row r="25" spans="1:18" x14ac:dyDescent="0.25">
      <c r="A25" s="159">
        <v>20</v>
      </c>
      <c r="B25" s="132">
        <v>82.39</v>
      </c>
      <c r="C25" s="139">
        <v>6.51</v>
      </c>
      <c r="D25" s="115">
        <v>7.53</v>
      </c>
      <c r="E25" s="115">
        <v>11.24</v>
      </c>
      <c r="F25" s="184"/>
      <c r="G25" s="139">
        <v>34.49</v>
      </c>
      <c r="H25" s="115">
        <v>35.479999999999997</v>
      </c>
      <c r="I25" s="115">
        <v>78.540000000000006</v>
      </c>
      <c r="J25" s="184"/>
      <c r="K25" s="139">
        <v>0.28999999999999998</v>
      </c>
      <c r="L25" s="115">
        <v>0.23</v>
      </c>
      <c r="M25" s="115">
        <v>3.45</v>
      </c>
      <c r="N25" s="184"/>
      <c r="O25" s="139">
        <v>41.29</v>
      </c>
      <c r="P25" s="115">
        <v>43.24</v>
      </c>
      <c r="Q25" s="115">
        <v>93.22</v>
      </c>
      <c r="R25" s="184"/>
    </row>
    <row r="26" spans="1:18" ht="15.75" thickBot="1" x14ac:dyDescent="0.3">
      <c r="A26" s="182">
        <v>21</v>
      </c>
      <c r="B26" s="133">
        <v>181.35</v>
      </c>
      <c r="C26" s="167">
        <v>14.69</v>
      </c>
      <c r="D26" s="117">
        <v>19.079999999999998</v>
      </c>
      <c r="E26" s="117">
        <v>11.94</v>
      </c>
      <c r="F26" s="165">
        <v>69.540000000000006</v>
      </c>
      <c r="G26" s="167">
        <v>45.06</v>
      </c>
      <c r="H26" s="117">
        <v>47.53</v>
      </c>
      <c r="I26" s="117">
        <v>158.13</v>
      </c>
      <c r="J26" s="165">
        <v>103.16</v>
      </c>
      <c r="K26" s="167">
        <v>0.76</v>
      </c>
      <c r="L26" s="117">
        <v>0.46</v>
      </c>
      <c r="M26" s="117">
        <v>0.49</v>
      </c>
      <c r="N26" s="165">
        <v>10.88</v>
      </c>
      <c r="O26" s="167">
        <v>60.51</v>
      </c>
      <c r="P26" s="117">
        <v>67.069999999999993</v>
      </c>
      <c r="Q26" s="117">
        <v>170.55</v>
      </c>
      <c r="R26" s="165">
        <v>183.58</v>
      </c>
    </row>
    <row r="27" spans="1:18" x14ac:dyDescent="0.25">
      <c r="A27" s="160" t="s">
        <v>30</v>
      </c>
      <c r="B27" s="134">
        <f t="shared" ref="B27:R27" si="0">AVERAGE(B6:B26)</f>
        <v>55.925161904761914</v>
      </c>
      <c r="C27" s="147">
        <f t="shared" si="0"/>
        <v>10.218287142857141</v>
      </c>
      <c r="D27" s="118">
        <f t="shared" si="0"/>
        <v>20.052882499999999</v>
      </c>
      <c r="E27" s="118">
        <f t="shared" si="0"/>
        <v>10.4645265</v>
      </c>
      <c r="F27" s="119">
        <f t="shared" si="0"/>
        <v>19.46026625</v>
      </c>
      <c r="G27" s="147">
        <f t="shared" si="0"/>
        <v>15.449271428571427</v>
      </c>
      <c r="H27" s="118">
        <f t="shared" si="0"/>
        <v>17.591011111111111</v>
      </c>
      <c r="I27" s="118">
        <f t="shared" si="0"/>
        <v>53.189210000000003</v>
      </c>
      <c r="J27" s="119">
        <f t="shared" si="0"/>
        <v>39.630955</v>
      </c>
      <c r="K27" s="215">
        <f t="shared" si="0"/>
        <v>0.84057142857142864</v>
      </c>
      <c r="L27" s="214">
        <f t="shared" si="0"/>
        <v>0.41277777777777785</v>
      </c>
      <c r="M27" s="118">
        <f t="shared" si="0"/>
        <v>1.0455999999999999</v>
      </c>
      <c r="N27" s="119">
        <f t="shared" si="0"/>
        <v>3.2835999999999999</v>
      </c>
      <c r="O27" s="147">
        <f t="shared" si="0"/>
        <v>26.524878142857148</v>
      </c>
      <c r="P27" s="118">
        <f t="shared" si="0"/>
        <v>38.05660705555556</v>
      </c>
      <c r="Q27" s="118">
        <f t="shared" si="0"/>
        <v>64.698376750000008</v>
      </c>
      <c r="R27" s="119">
        <f t="shared" si="0"/>
        <v>62.374921299999997</v>
      </c>
    </row>
    <row r="28" spans="1:18" x14ac:dyDescent="0.25">
      <c r="A28" s="161" t="s">
        <v>59</v>
      </c>
      <c r="B28" s="135">
        <f t="shared" ref="B28:R28" si="1">STDEV(B6:B26)</f>
        <v>39.871676238170302</v>
      </c>
      <c r="C28" s="148">
        <f t="shared" si="1"/>
        <v>10.62410001921193</v>
      </c>
      <c r="D28" s="57">
        <f t="shared" si="1"/>
        <v>14.808283661973899</v>
      </c>
      <c r="E28" s="57">
        <f t="shared" si="1"/>
        <v>12.538350408713333</v>
      </c>
      <c r="F28" s="70">
        <f t="shared" si="1"/>
        <v>18.29242679782055</v>
      </c>
      <c r="G28" s="148">
        <f t="shared" si="1"/>
        <v>11.346766270799048</v>
      </c>
      <c r="H28" s="57">
        <f t="shared" si="1"/>
        <v>15.17878997889485</v>
      </c>
      <c r="I28" s="57">
        <f t="shared" si="1"/>
        <v>38.166092007668134</v>
      </c>
      <c r="J28" s="70">
        <f t="shared" si="1"/>
        <v>26.159016358126134</v>
      </c>
      <c r="K28" s="180">
        <f t="shared" si="1"/>
        <v>1.0672616629219174</v>
      </c>
      <c r="L28" s="123">
        <f t="shared" si="1"/>
        <v>0.7776452809646156</v>
      </c>
      <c r="M28" s="57">
        <f t="shared" si="1"/>
        <v>0.93065451784158193</v>
      </c>
      <c r="N28" s="70">
        <f t="shared" si="1"/>
        <v>2.826243580965266</v>
      </c>
      <c r="O28" s="148">
        <f t="shared" si="1"/>
        <v>17.246931626127221</v>
      </c>
      <c r="P28" s="57">
        <f t="shared" si="1"/>
        <v>25.531071271010582</v>
      </c>
      <c r="Q28" s="57">
        <f t="shared" si="1"/>
        <v>40.115322880755571</v>
      </c>
      <c r="R28" s="70">
        <f t="shared" si="1"/>
        <v>41.959391900836565</v>
      </c>
    </row>
    <row r="29" spans="1:18" ht="15.75" thickBot="1" x14ac:dyDescent="0.3">
      <c r="A29" s="162" t="s">
        <v>31</v>
      </c>
      <c r="B29" s="136">
        <f>B28/SQRT(21)</f>
        <v>8.7007130688660723</v>
      </c>
      <c r="C29" s="141">
        <f t="shared" ref="C29:O29" si="2">C28/SQRT(21)</f>
        <v>2.3183686918485935</v>
      </c>
      <c r="D29" s="59">
        <f>D28/SQRT(18)</f>
        <v>3.4903459317052352</v>
      </c>
      <c r="E29" s="59">
        <f>E28/SQRT(20)</f>
        <v>2.8036603839595284</v>
      </c>
      <c r="F29" s="124">
        <f>F28/SQRT(20)</f>
        <v>4.0903109793365546</v>
      </c>
      <c r="G29" s="141">
        <f t="shared" si="2"/>
        <v>2.4760673966146873</v>
      </c>
      <c r="H29" s="59">
        <f>H28/SQRT(18)</f>
        <v>3.5776751080943208</v>
      </c>
      <c r="I29" s="59">
        <f>I28/SQRT(20)</f>
        <v>8.534197616465736</v>
      </c>
      <c r="J29" s="124">
        <f>J28/SQRT(20)</f>
        <v>5.849333880129902</v>
      </c>
      <c r="K29" s="216">
        <f t="shared" si="2"/>
        <v>0.23289558841257768</v>
      </c>
      <c r="L29" s="86">
        <f>L28/SQRT(18)</f>
        <v>0.18329275050926591</v>
      </c>
      <c r="M29" s="59">
        <f>M28/SQRT(20)</f>
        <v>0.20810067654610678</v>
      </c>
      <c r="N29" s="124">
        <f>N28/SQRT(20)</f>
        <v>0.63196727680107656</v>
      </c>
      <c r="O29" s="141">
        <f t="shared" si="2"/>
        <v>3.7635890324978956</v>
      </c>
      <c r="P29" s="59">
        <f>P28/SQRT(18)</f>
        <v>6.01773120889621</v>
      </c>
      <c r="Q29" s="59">
        <f>Q28/SQRT(20)</f>
        <v>8.9700588900722149</v>
      </c>
      <c r="R29" s="124">
        <f>R28/SQRT(20)</f>
        <v>9.3824052584824678</v>
      </c>
    </row>
    <row r="30" spans="1:18" ht="15.75" thickBot="1" x14ac:dyDescent="0.3"/>
    <row r="31" spans="1:18" ht="15.75" thickBot="1" x14ac:dyDescent="0.3">
      <c r="A31" s="322" t="s">
        <v>4</v>
      </c>
      <c r="B31" s="323"/>
      <c r="C31" s="323"/>
      <c r="D31" s="323"/>
      <c r="E31" s="323"/>
      <c r="F31" s="323"/>
      <c r="G31" s="323"/>
      <c r="H31" s="323"/>
      <c r="I31" s="323"/>
      <c r="J31" s="323"/>
      <c r="K31" s="323"/>
      <c r="L31" s="323"/>
      <c r="M31" s="323"/>
      <c r="N31" s="323"/>
      <c r="O31" s="323"/>
      <c r="P31" s="323"/>
      <c r="Q31" s="323"/>
      <c r="R31" s="324"/>
    </row>
    <row r="32" spans="1:18" ht="15.75" thickBot="1" x14ac:dyDescent="0.3">
      <c r="A32" s="130" t="s">
        <v>51</v>
      </c>
      <c r="B32" s="130" t="s">
        <v>9</v>
      </c>
      <c r="C32" s="313" t="s">
        <v>10</v>
      </c>
      <c r="D32" s="314"/>
      <c r="E32" s="314"/>
      <c r="F32" s="315"/>
      <c r="G32" s="313" t="s">
        <v>11</v>
      </c>
      <c r="H32" s="314"/>
      <c r="I32" s="314"/>
      <c r="J32" s="315"/>
      <c r="K32" s="313" t="s">
        <v>12</v>
      </c>
      <c r="L32" s="314"/>
      <c r="M32" s="314"/>
      <c r="N32" s="315"/>
      <c r="O32" s="313" t="s">
        <v>13</v>
      </c>
      <c r="P32" s="314"/>
      <c r="Q32" s="314"/>
      <c r="R32" s="315"/>
    </row>
    <row r="33" spans="1:18" ht="15.75" thickBot="1" x14ac:dyDescent="0.3">
      <c r="A33" s="157"/>
      <c r="B33" s="157"/>
      <c r="C33" s="1" t="s">
        <v>0</v>
      </c>
      <c r="D33" s="2" t="s">
        <v>2</v>
      </c>
      <c r="E33" s="2" t="s">
        <v>1</v>
      </c>
      <c r="F33" s="3" t="s">
        <v>3</v>
      </c>
      <c r="G33" s="1" t="s">
        <v>0</v>
      </c>
      <c r="H33" s="2" t="s">
        <v>2</v>
      </c>
      <c r="I33" s="2" t="s">
        <v>1</v>
      </c>
      <c r="J33" s="3" t="s">
        <v>3</v>
      </c>
      <c r="K33" s="1" t="s">
        <v>0</v>
      </c>
      <c r="L33" s="2" t="s">
        <v>2</v>
      </c>
      <c r="M33" s="2" t="s">
        <v>1</v>
      </c>
      <c r="N33" s="3" t="s">
        <v>3</v>
      </c>
      <c r="O33" s="1" t="s">
        <v>0</v>
      </c>
      <c r="P33" s="2" t="s">
        <v>2</v>
      </c>
      <c r="Q33" s="2" t="s">
        <v>1</v>
      </c>
      <c r="R33" s="3" t="s">
        <v>3</v>
      </c>
    </row>
    <row r="34" spans="1:18" x14ac:dyDescent="0.25">
      <c r="A34" s="159">
        <v>1</v>
      </c>
      <c r="B34" s="132">
        <v>55.869860000000003</v>
      </c>
      <c r="C34" s="139">
        <v>12.99757</v>
      </c>
      <c r="D34" s="115">
        <v>11.8223</v>
      </c>
      <c r="E34" s="115">
        <v>8.9235699999999998</v>
      </c>
      <c r="F34" s="140">
        <v>21.406559999999999</v>
      </c>
      <c r="G34" s="139">
        <v>38.481879999999997</v>
      </c>
      <c r="H34" s="115">
        <v>42.274979999999999</v>
      </c>
      <c r="I34" s="115">
        <v>58.295059999999999</v>
      </c>
      <c r="J34" s="140">
        <v>59.205170000000003</v>
      </c>
      <c r="K34" s="139">
        <v>0</v>
      </c>
      <c r="L34" s="115">
        <v>2.1579000000000001E-2</v>
      </c>
      <c r="M34" s="115">
        <v>1.691737</v>
      </c>
      <c r="N34" s="140">
        <v>1.8907830000000001</v>
      </c>
      <c r="O34" s="139">
        <v>51.47945</v>
      </c>
      <c r="P34" s="115">
        <v>54.118850000000002</v>
      </c>
      <c r="Q34" s="115">
        <v>68.910359999999997</v>
      </c>
      <c r="R34" s="140">
        <v>82.502510000000001</v>
      </c>
    </row>
    <row r="35" spans="1:18" x14ac:dyDescent="0.25">
      <c r="A35" s="159">
        <v>2</v>
      </c>
      <c r="B35" s="132">
        <v>64.290440000000004</v>
      </c>
      <c r="C35" s="139">
        <v>3.1085699999999998</v>
      </c>
      <c r="D35" s="115">
        <v>2.3425950000000002</v>
      </c>
      <c r="E35" s="115">
        <v>5.0409350000000002</v>
      </c>
      <c r="F35" s="140">
        <v>25.94584</v>
      </c>
      <c r="G35" s="139">
        <v>2.81765</v>
      </c>
      <c r="H35" s="115">
        <v>11.830270000000001</v>
      </c>
      <c r="I35" s="115">
        <v>47.815559999999998</v>
      </c>
      <c r="J35" s="140">
        <v>32.305520000000001</v>
      </c>
      <c r="K35" s="139">
        <v>0</v>
      </c>
      <c r="L35" s="115">
        <v>1.072255</v>
      </c>
      <c r="M35" s="115">
        <v>1.7543409999999999</v>
      </c>
      <c r="N35" s="140">
        <v>3.0774520000000001</v>
      </c>
      <c r="O35" s="139">
        <v>5.9262199999999998</v>
      </c>
      <c r="P35" s="115">
        <v>15.24512</v>
      </c>
      <c r="Q35" s="115">
        <v>54.610840000000003</v>
      </c>
      <c r="R35" s="140">
        <v>61.328809999999997</v>
      </c>
    </row>
    <row r="36" spans="1:18" x14ac:dyDescent="0.25">
      <c r="A36" s="159">
        <v>3</v>
      </c>
      <c r="B36" s="132">
        <v>64.056790000000007</v>
      </c>
      <c r="C36" s="139">
        <v>26.049160000000001</v>
      </c>
      <c r="D36" s="115">
        <v>21.213830000000002</v>
      </c>
      <c r="E36" s="115">
        <v>17.91047</v>
      </c>
      <c r="F36" s="140">
        <v>18.707409999999999</v>
      </c>
      <c r="G36" s="139">
        <v>46.792149999999999</v>
      </c>
      <c r="H36" s="115">
        <v>47.509819999999998</v>
      </c>
      <c r="I36" s="115">
        <v>56.069470000000003</v>
      </c>
      <c r="J36" s="140">
        <v>47.509819999999998</v>
      </c>
      <c r="K36" s="139">
        <v>0.28467500000000001</v>
      </c>
      <c r="L36" s="115">
        <v>8.3710000000000007E-2</v>
      </c>
      <c r="M36" s="115">
        <v>1.1856340000000001</v>
      </c>
      <c r="N36" s="140">
        <v>2.909516</v>
      </c>
      <c r="O36" s="139">
        <v>73.125979999999998</v>
      </c>
      <c r="P36" s="115">
        <v>68.807360000000003</v>
      </c>
      <c r="Q36" s="115">
        <v>75.165570000000002</v>
      </c>
      <c r="R36" s="140">
        <v>69.126750000000001</v>
      </c>
    </row>
    <row r="37" spans="1:18" x14ac:dyDescent="0.25">
      <c r="A37" s="159">
        <v>4</v>
      </c>
      <c r="B37" s="132">
        <v>54.409599999999998</v>
      </c>
      <c r="C37" s="139">
        <v>10.991949999999999</v>
      </c>
      <c r="D37" s="115">
        <v>10.292920000000001</v>
      </c>
      <c r="E37" s="115">
        <v>8.4868249999999996</v>
      </c>
      <c r="F37" s="140">
        <v>42.304499999999997</v>
      </c>
      <c r="G37" s="139">
        <v>45.106189999999998</v>
      </c>
      <c r="H37" s="115">
        <v>56.26773</v>
      </c>
      <c r="I37" s="115">
        <v>58.629089999999998</v>
      </c>
      <c r="J37" s="140">
        <v>55.210639999999998</v>
      </c>
      <c r="K37" s="139">
        <v>0.21579999999999999</v>
      </c>
      <c r="L37" s="115">
        <v>0.102356</v>
      </c>
      <c r="M37" s="115">
        <v>1.5512319999999999</v>
      </c>
      <c r="N37" s="140">
        <v>4.2039619999999998</v>
      </c>
      <c r="O37" s="139">
        <v>56.313949999999998</v>
      </c>
      <c r="P37" s="115">
        <v>66.66301</v>
      </c>
      <c r="Q37" s="115">
        <v>68.667140000000003</v>
      </c>
      <c r="R37" s="140">
        <v>101.7191</v>
      </c>
    </row>
    <row r="38" spans="1:18" x14ac:dyDescent="0.25">
      <c r="A38" s="159">
        <v>5</v>
      </c>
      <c r="B38" s="132">
        <v>57.814509999999999</v>
      </c>
      <c r="C38" s="139">
        <v>7.5263650000000002</v>
      </c>
      <c r="D38" s="115">
        <v>8.9438300000000002</v>
      </c>
      <c r="E38" s="115">
        <v>4.8216099999999997</v>
      </c>
      <c r="F38" s="140">
        <v>7.3992550000000001</v>
      </c>
      <c r="G38" s="139">
        <v>41.73245</v>
      </c>
      <c r="H38" s="115">
        <v>47.775069999999999</v>
      </c>
      <c r="I38" s="115">
        <v>59.564410000000002</v>
      </c>
      <c r="J38" s="140">
        <v>61.106110000000001</v>
      </c>
      <c r="K38" s="139">
        <v>0.452461</v>
      </c>
      <c r="L38" s="115">
        <v>0.118392</v>
      </c>
      <c r="M38" s="115">
        <v>0.66324099999999997</v>
      </c>
      <c r="N38" s="140">
        <v>0.327177</v>
      </c>
      <c r="O38" s="139">
        <v>49.711280000000002</v>
      </c>
      <c r="P38" s="115">
        <v>56.837299999999999</v>
      </c>
      <c r="Q38" s="115">
        <v>65.049260000000004</v>
      </c>
      <c r="R38" s="140">
        <v>68.832530000000006</v>
      </c>
    </row>
    <row r="39" spans="1:18" ht="15.75" thickBot="1" x14ac:dyDescent="0.3">
      <c r="A39" s="182">
        <v>6</v>
      </c>
      <c r="B39" s="133">
        <v>276.3</v>
      </c>
      <c r="C39" s="167">
        <v>30.36</v>
      </c>
      <c r="D39" s="117">
        <v>127.9</v>
      </c>
      <c r="E39" s="117">
        <v>15.39</v>
      </c>
      <c r="F39" s="165">
        <v>25.44</v>
      </c>
      <c r="G39" s="167">
        <v>27.52</v>
      </c>
      <c r="H39" s="117">
        <v>29.52</v>
      </c>
      <c r="I39" s="137"/>
      <c r="J39" s="213"/>
      <c r="K39" s="167">
        <v>1.47</v>
      </c>
      <c r="L39" s="117">
        <v>0.13</v>
      </c>
      <c r="M39" s="117">
        <v>0.87</v>
      </c>
      <c r="N39" s="165">
        <v>6.86</v>
      </c>
      <c r="O39" s="167">
        <v>59.35</v>
      </c>
      <c r="P39" s="117">
        <v>157.56</v>
      </c>
      <c r="Q39" s="137"/>
      <c r="R39" s="213"/>
    </row>
    <row r="40" spans="1:18" x14ac:dyDescent="0.25">
      <c r="A40" s="160" t="s">
        <v>30</v>
      </c>
      <c r="B40" s="134">
        <f t="shared" ref="B40:R40" si="3">AVERAGE(B34:B39)</f>
        <v>95.456866666666656</v>
      </c>
      <c r="C40" s="147">
        <f t="shared" si="3"/>
        <v>15.172269166666666</v>
      </c>
      <c r="D40" s="118">
        <f t="shared" si="3"/>
        <v>30.419245833333335</v>
      </c>
      <c r="E40" s="118">
        <f t="shared" si="3"/>
        <v>10.095568333333334</v>
      </c>
      <c r="F40" s="119">
        <f t="shared" si="3"/>
        <v>23.533927500000001</v>
      </c>
      <c r="G40" s="147">
        <f t="shared" si="3"/>
        <v>33.741720000000001</v>
      </c>
      <c r="H40" s="118">
        <f t="shared" si="3"/>
        <v>39.196311666666666</v>
      </c>
      <c r="I40" s="118">
        <f t="shared" si="3"/>
        <v>56.074717999999997</v>
      </c>
      <c r="J40" s="119">
        <f t="shared" si="3"/>
        <v>51.067452000000003</v>
      </c>
      <c r="K40" s="215">
        <f t="shared" si="3"/>
        <v>0.40382266666666666</v>
      </c>
      <c r="L40" s="214">
        <f t="shared" si="3"/>
        <v>0.25471533333333335</v>
      </c>
      <c r="M40" s="118">
        <f t="shared" si="3"/>
        <v>1.2860308333333335</v>
      </c>
      <c r="N40" s="119">
        <f t="shared" si="3"/>
        <v>3.2114816666666672</v>
      </c>
      <c r="O40" s="147">
        <f t="shared" si="3"/>
        <v>49.317813333333341</v>
      </c>
      <c r="P40" s="118">
        <f t="shared" si="3"/>
        <v>69.871940000000009</v>
      </c>
      <c r="Q40" s="118">
        <f t="shared" si="3"/>
        <v>66.480633999999995</v>
      </c>
      <c r="R40" s="119">
        <f t="shared" si="3"/>
        <v>76.701940000000008</v>
      </c>
    </row>
    <row r="41" spans="1:18" x14ac:dyDescent="0.25">
      <c r="A41" s="161" t="s">
        <v>59</v>
      </c>
      <c r="B41" s="135">
        <f t="shared" ref="B41:R41" si="4">STDEV(B34:B39)</f>
        <v>88.691043575674271</v>
      </c>
      <c r="C41" s="148">
        <f t="shared" si="4"/>
        <v>10.725399712611374</v>
      </c>
      <c r="D41" s="57">
        <f t="shared" si="4"/>
        <v>48.140719368691663</v>
      </c>
      <c r="E41" s="57">
        <f t="shared" si="4"/>
        <v>5.4116408708400687</v>
      </c>
      <c r="F41" s="70">
        <f t="shared" si="4"/>
        <v>11.401170524124158</v>
      </c>
      <c r="G41" s="148">
        <f t="shared" si="4"/>
        <v>16.61802448817307</v>
      </c>
      <c r="H41" s="57">
        <f t="shared" si="4"/>
        <v>16.038405668523801</v>
      </c>
      <c r="I41" s="57">
        <f t="shared" si="4"/>
        <v>4.7918264674516342</v>
      </c>
      <c r="J41" s="70">
        <f t="shared" si="4"/>
        <v>11.713560019395031</v>
      </c>
      <c r="K41" s="180">
        <f t="shared" si="4"/>
        <v>0.5504169284212348</v>
      </c>
      <c r="L41" s="123">
        <f t="shared" si="4"/>
        <v>0.40232270941504977</v>
      </c>
      <c r="M41" s="57">
        <f t="shared" si="4"/>
        <v>0.45282930991861237</v>
      </c>
      <c r="N41" s="70">
        <f t="shared" si="4"/>
        <v>2.2122074420996474</v>
      </c>
      <c r="O41" s="148">
        <f t="shared" si="4"/>
        <v>22.821381898137233</v>
      </c>
      <c r="P41" s="57">
        <f t="shared" si="4"/>
        <v>47.122770667003451</v>
      </c>
      <c r="Q41" s="57">
        <f t="shared" si="4"/>
        <v>7.5672539830760792</v>
      </c>
      <c r="R41" s="70">
        <f t="shared" si="4"/>
        <v>15.93070266868029</v>
      </c>
    </row>
    <row r="42" spans="1:18" ht="15.75" thickBot="1" x14ac:dyDescent="0.3">
      <c r="A42" s="162" t="s">
        <v>31</v>
      </c>
      <c r="B42" s="136">
        <f>B41/SQRT(6)</f>
        <v>36.207966919225008</v>
      </c>
      <c r="C42" s="141">
        <f t="shared" ref="C42:P42" si="5">C41/SQRT(6)</f>
        <v>4.3786260972152018</v>
      </c>
      <c r="D42" s="59">
        <f t="shared" si="5"/>
        <v>19.653366383968951</v>
      </c>
      <c r="E42" s="59">
        <f t="shared" si="5"/>
        <v>2.2092931341248292</v>
      </c>
      <c r="F42" s="124">
        <f t="shared" si="5"/>
        <v>4.6545083757606731</v>
      </c>
      <c r="G42" s="141">
        <f t="shared" si="5"/>
        <v>6.7842800881832686</v>
      </c>
      <c r="H42" s="59">
        <f t="shared" si="5"/>
        <v>6.5476516959407727</v>
      </c>
      <c r="I42" s="59">
        <f>I41/SQRT(5)</f>
        <v>2.1429699435209075</v>
      </c>
      <c r="J42" s="124">
        <f>J41/SQRT(5)</f>
        <v>5.2384632923782082</v>
      </c>
      <c r="K42" s="216">
        <f t="shared" si="5"/>
        <v>0.2247067700703396</v>
      </c>
      <c r="L42" s="86">
        <f t="shared" si="5"/>
        <v>0.16424755833348362</v>
      </c>
      <c r="M42" s="59">
        <f t="shared" si="5"/>
        <v>0.18486679164620431</v>
      </c>
      <c r="N42" s="124">
        <f t="shared" si="5"/>
        <v>0.90312990638861634</v>
      </c>
      <c r="O42" s="141">
        <f t="shared" si="5"/>
        <v>9.3167901459374747</v>
      </c>
      <c r="P42" s="59">
        <f t="shared" si="5"/>
        <v>19.237790566724829</v>
      </c>
      <c r="Q42" s="59">
        <f>Q41/SQRT(5)</f>
        <v>3.3841788618328312</v>
      </c>
      <c r="R42" s="124">
        <f>R41/SQRT(5)</f>
        <v>7.124426819301287</v>
      </c>
    </row>
    <row r="43" spans="1:18" ht="15.75" thickBot="1" x14ac:dyDescent="0.3"/>
    <row r="44" spans="1:18" ht="15.75" thickBot="1" x14ac:dyDescent="0.3">
      <c r="A44" s="322" t="s">
        <v>5</v>
      </c>
      <c r="B44" s="323"/>
      <c r="C44" s="323"/>
      <c r="D44" s="323"/>
      <c r="E44" s="323"/>
      <c r="F44" s="323"/>
      <c r="G44" s="323"/>
      <c r="H44" s="323"/>
      <c r="I44" s="323"/>
      <c r="J44" s="323"/>
      <c r="K44" s="323"/>
      <c r="L44" s="323"/>
      <c r="M44" s="323"/>
      <c r="N44" s="323"/>
      <c r="O44" s="323"/>
      <c r="P44" s="323"/>
      <c r="Q44" s="323"/>
      <c r="R44" s="324"/>
    </row>
    <row r="45" spans="1:18" ht="15.75" thickBot="1" x14ac:dyDescent="0.3">
      <c r="A45" s="130" t="s">
        <v>51</v>
      </c>
      <c r="B45" s="130" t="s">
        <v>9</v>
      </c>
      <c r="C45" s="313" t="s">
        <v>10</v>
      </c>
      <c r="D45" s="314"/>
      <c r="E45" s="314"/>
      <c r="F45" s="315"/>
      <c r="G45" s="313" t="s">
        <v>11</v>
      </c>
      <c r="H45" s="314"/>
      <c r="I45" s="314"/>
      <c r="J45" s="315"/>
      <c r="K45" s="313" t="s">
        <v>12</v>
      </c>
      <c r="L45" s="314"/>
      <c r="M45" s="314"/>
      <c r="N45" s="315"/>
      <c r="O45" s="313" t="s">
        <v>13</v>
      </c>
      <c r="P45" s="314"/>
      <c r="Q45" s="314"/>
      <c r="R45" s="315"/>
    </row>
    <row r="46" spans="1:18" ht="15.75" thickBot="1" x14ac:dyDescent="0.3">
      <c r="A46" s="157"/>
      <c r="B46" s="157"/>
      <c r="C46" s="1" t="s">
        <v>0</v>
      </c>
      <c r="D46" s="2" t="s">
        <v>2</v>
      </c>
      <c r="E46" s="2" t="s">
        <v>1</v>
      </c>
      <c r="F46" s="3" t="s">
        <v>3</v>
      </c>
      <c r="G46" s="1" t="s">
        <v>0</v>
      </c>
      <c r="H46" s="2" t="s">
        <v>2</v>
      </c>
      <c r="I46" s="2" t="s">
        <v>1</v>
      </c>
      <c r="J46" s="3" t="s">
        <v>3</v>
      </c>
      <c r="K46" s="1" t="s">
        <v>0</v>
      </c>
      <c r="L46" s="2" t="s">
        <v>2</v>
      </c>
      <c r="M46" s="2" t="s">
        <v>1</v>
      </c>
      <c r="N46" s="3" t="s">
        <v>3</v>
      </c>
      <c r="O46" s="1" t="s">
        <v>0</v>
      </c>
      <c r="P46" s="2" t="s">
        <v>2</v>
      </c>
      <c r="Q46" s="2" t="s">
        <v>1</v>
      </c>
      <c r="R46" s="3" t="s">
        <v>3</v>
      </c>
    </row>
    <row r="47" spans="1:18" x14ac:dyDescent="0.25">
      <c r="A47" s="159">
        <v>1</v>
      </c>
      <c r="B47" s="132">
        <v>69.90222</v>
      </c>
      <c r="C47" s="139">
        <v>0</v>
      </c>
      <c r="D47" s="115">
        <v>0</v>
      </c>
      <c r="E47" s="115">
        <v>0</v>
      </c>
      <c r="F47" s="140">
        <v>0</v>
      </c>
      <c r="G47" s="139">
        <v>11.43153</v>
      </c>
      <c r="H47" s="115">
        <v>13.741960000000001</v>
      </c>
      <c r="I47" s="115">
        <v>39.027740000000001</v>
      </c>
      <c r="J47" s="140">
        <v>31.693940000000001</v>
      </c>
      <c r="K47" s="139">
        <v>0</v>
      </c>
      <c r="L47" s="115">
        <v>0</v>
      </c>
      <c r="M47" s="115">
        <v>0.92427400000000004</v>
      </c>
      <c r="N47" s="140">
        <v>3.3757269999999999</v>
      </c>
      <c r="O47" s="139">
        <v>11.43153</v>
      </c>
      <c r="P47" s="115">
        <v>13.741960000000001</v>
      </c>
      <c r="Q47" s="115">
        <v>39.952019999999997</v>
      </c>
      <c r="R47" s="140">
        <v>35.069670000000002</v>
      </c>
    </row>
    <row r="48" spans="1:18" x14ac:dyDescent="0.25">
      <c r="A48" s="159">
        <v>2</v>
      </c>
      <c r="B48" s="132">
        <v>48.120480000000001</v>
      </c>
      <c r="C48" s="139">
        <v>4.4379650000000002</v>
      </c>
      <c r="D48" s="115">
        <v>2.8266200000000001</v>
      </c>
      <c r="E48" s="115">
        <v>26.47822</v>
      </c>
      <c r="F48" s="140">
        <v>5.6188399999999996</v>
      </c>
      <c r="G48" s="139">
        <v>30.127379999999999</v>
      </c>
      <c r="H48" s="115">
        <v>37.876719999999999</v>
      </c>
      <c r="I48" s="115">
        <v>42.637599999999999</v>
      </c>
      <c r="J48" s="140">
        <v>37.876719999999999</v>
      </c>
      <c r="K48" s="139">
        <v>2.2322999999999999E-2</v>
      </c>
      <c r="L48" s="115">
        <v>1.0529999999999999E-3</v>
      </c>
      <c r="M48" s="115">
        <v>1.0433809999999999</v>
      </c>
      <c r="N48" s="140">
        <v>0.131157</v>
      </c>
      <c r="O48" s="139">
        <v>34.587670000000003</v>
      </c>
      <c r="P48" s="115">
        <v>40.704389999999997</v>
      </c>
      <c r="Q48" s="115">
        <v>70.159199999999998</v>
      </c>
      <c r="R48" s="140">
        <v>43.626719999999999</v>
      </c>
    </row>
    <row r="49" spans="1:18" x14ac:dyDescent="0.25">
      <c r="A49" s="159">
        <v>3</v>
      </c>
      <c r="B49" s="132">
        <v>48.92877</v>
      </c>
      <c r="C49" s="139">
        <v>22.97728</v>
      </c>
      <c r="D49" s="115">
        <v>29.965430000000001</v>
      </c>
      <c r="E49" s="115">
        <v>41.182589999999998</v>
      </c>
      <c r="F49" s="140">
        <v>36.40692</v>
      </c>
      <c r="G49" s="139">
        <v>44.403919999999999</v>
      </c>
      <c r="H49" s="115">
        <v>51.803359999999998</v>
      </c>
      <c r="I49" s="115">
        <v>46.177909999999997</v>
      </c>
      <c r="J49" s="140">
        <v>47.080159999999999</v>
      </c>
      <c r="K49" s="139">
        <v>1.0688040000000001</v>
      </c>
      <c r="L49" s="115">
        <v>0.122388</v>
      </c>
      <c r="M49" s="115">
        <v>4.6118030000000001</v>
      </c>
      <c r="N49" s="140">
        <v>1.924553</v>
      </c>
      <c r="O49" s="139">
        <v>68.45</v>
      </c>
      <c r="P49" s="115">
        <v>81.891170000000002</v>
      </c>
      <c r="Q49" s="115">
        <v>91.972309999999993</v>
      </c>
      <c r="R49" s="140">
        <v>85.411640000000006</v>
      </c>
    </row>
    <row r="50" spans="1:18" x14ac:dyDescent="0.25">
      <c r="A50" s="159">
        <v>4</v>
      </c>
      <c r="B50" s="132">
        <v>88.58</v>
      </c>
      <c r="C50" s="139">
        <v>11.51</v>
      </c>
      <c r="D50" s="115">
        <v>11.82</v>
      </c>
      <c r="E50" s="115">
        <v>4.4800000000000004</v>
      </c>
      <c r="F50" s="140">
        <v>39.020000000000003</v>
      </c>
      <c r="G50" s="139">
        <v>44.07</v>
      </c>
      <c r="H50" s="115">
        <v>53.91</v>
      </c>
      <c r="I50" s="115">
        <v>74.89</v>
      </c>
      <c r="J50" s="140">
        <v>69.05</v>
      </c>
      <c r="K50" s="139">
        <v>0.03</v>
      </c>
      <c r="L50" s="115">
        <v>0.02</v>
      </c>
      <c r="M50" s="115">
        <v>0.25</v>
      </c>
      <c r="N50" s="140">
        <v>9.32</v>
      </c>
      <c r="O50" s="139">
        <v>55.61</v>
      </c>
      <c r="P50" s="115">
        <v>65.75</v>
      </c>
      <c r="Q50" s="115">
        <v>79.62</v>
      </c>
      <c r="R50" s="140">
        <v>117.39</v>
      </c>
    </row>
    <row r="51" spans="1:18" ht="15.75" thickBot="1" x14ac:dyDescent="0.3">
      <c r="A51" s="159">
        <v>5</v>
      </c>
      <c r="B51" s="132">
        <v>57.452219999999997</v>
      </c>
      <c r="C51" s="139">
        <v>6.5898500000000002</v>
      </c>
      <c r="D51" s="115">
        <v>10.3553</v>
      </c>
      <c r="E51" s="115">
        <v>10.06071</v>
      </c>
      <c r="F51" s="140">
        <v>26.123919999999998</v>
      </c>
      <c r="G51" s="139">
        <v>7.2911999999999999</v>
      </c>
      <c r="H51" s="115">
        <v>17.188030000000001</v>
      </c>
      <c r="I51" s="115">
        <v>46.047260000000001</v>
      </c>
      <c r="J51" s="140">
        <v>39.99709</v>
      </c>
      <c r="K51" s="139">
        <v>6.0441000000000002E-2</v>
      </c>
      <c r="L51" s="115">
        <v>6.0540999999999998E-2</v>
      </c>
      <c r="M51" s="115">
        <v>3.5754540000000001</v>
      </c>
      <c r="N51" s="140">
        <v>1.864528</v>
      </c>
      <c r="O51" s="139">
        <v>13.94149</v>
      </c>
      <c r="P51" s="115">
        <v>50.41292</v>
      </c>
      <c r="Q51" s="115">
        <v>59.683430000000001</v>
      </c>
      <c r="R51" s="140">
        <v>67.985529999999997</v>
      </c>
    </row>
    <row r="52" spans="1:18" x14ac:dyDescent="0.25">
      <c r="A52" s="160" t="s">
        <v>30</v>
      </c>
      <c r="B52" s="134">
        <f t="shared" ref="B52:R52" si="6">AVERAGE(B47:B51)</f>
        <v>62.596738000000002</v>
      </c>
      <c r="C52" s="147">
        <f t="shared" si="6"/>
        <v>9.1030189999999997</v>
      </c>
      <c r="D52" s="118">
        <f t="shared" si="6"/>
        <v>10.99347</v>
      </c>
      <c r="E52" s="118">
        <f t="shared" si="6"/>
        <v>16.440304000000001</v>
      </c>
      <c r="F52" s="119">
        <f t="shared" si="6"/>
        <v>21.433935999999999</v>
      </c>
      <c r="G52" s="147">
        <f t="shared" si="6"/>
        <v>27.464805999999999</v>
      </c>
      <c r="H52" s="118">
        <f t="shared" si="6"/>
        <v>34.904014000000004</v>
      </c>
      <c r="I52" s="118">
        <f t="shared" si="6"/>
        <v>49.756101999999998</v>
      </c>
      <c r="J52" s="119">
        <f t="shared" si="6"/>
        <v>45.139582000000004</v>
      </c>
      <c r="K52" s="215">
        <f t="shared" si="6"/>
        <v>0.23631360000000004</v>
      </c>
      <c r="L52" s="214">
        <f t="shared" si="6"/>
        <v>4.0796399999999997E-2</v>
      </c>
      <c r="M52" s="118">
        <f t="shared" si="6"/>
        <v>2.0809823999999999</v>
      </c>
      <c r="N52" s="119">
        <f t="shared" si="6"/>
        <v>3.3231929999999998</v>
      </c>
      <c r="O52" s="147">
        <f t="shared" si="6"/>
        <v>36.804138000000002</v>
      </c>
      <c r="P52" s="118">
        <f t="shared" si="6"/>
        <v>50.500087999999991</v>
      </c>
      <c r="Q52" s="118">
        <f t="shared" si="6"/>
        <v>68.277391999999992</v>
      </c>
      <c r="R52" s="119">
        <f t="shared" si="6"/>
        <v>69.896712000000008</v>
      </c>
    </row>
    <row r="53" spans="1:18" x14ac:dyDescent="0.25">
      <c r="A53" s="161" t="s">
        <v>59</v>
      </c>
      <c r="B53" s="135">
        <f t="shared" ref="B53:R53" si="7">STDEV(B47:B51)</f>
        <v>16.965711242067616</v>
      </c>
      <c r="C53" s="148">
        <f t="shared" si="7"/>
        <v>8.7925021750113874</v>
      </c>
      <c r="D53" s="57">
        <f t="shared" si="7"/>
        <v>11.710887035092604</v>
      </c>
      <c r="E53" s="57">
        <f t="shared" si="7"/>
        <v>17.0804871206775</v>
      </c>
      <c r="F53" s="70">
        <f t="shared" si="7"/>
        <v>17.783325903342156</v>
      </c>
      <c r="G53" s="148">
        <f t="shared" si="7"/>
        <v>17.562713838723223</v>
      </c>
      <c r="H53" s="57">
        <f t="shared" si="7"/>
        <v>18.823794772903248</v>
      </c>
      <c r="I53" s="57">
        <f t="shared" si="7"/>
        <v>14.353071252969503</v>
      </c>
      <c r="J53" s="70">
        <f t="shared" si="7"/>
        <v>14.452107191531574</v>
      </c>
      <c r="K53" s="148">
        <f t="shared" si="7"/>
        <v>0.46587896322467703</v>
      </c>
      <c r="L53" s="57">
        <f t="shared" si="7"/>
        <v>5.1776956189988607E-2</v>
      </c>
      <c r="M53" s="57">
        <f t="shared" si="7"/>
        <v>1.8977345579409417</v>
      </c>
      <c r="N53" s="70">
        <f t="shared" si="7"/>
        <v>3.5439189209660968</v>
      </c>
      <c r="O53" s="148">
        <f t="shared" si="7"/>
        <v>25.13216896715582</v>
      </c>
      <c r="P53" s="57">
        <f t="shared" si="7"/>
        <v>25.812221508281119</v>
      </c>
      <c r="Q53" s="57">
        <f t="shared" si="7"/>
        <v>19.810527368126014</v>
      </c>
      <c r="R53" s="70">
        <f t="shared" si="7"/>
        <v>33.177602937384862</v>
      </c>
    </row>
    <row r="54" spans="1:18" ht="15.75" thickBot="1" x14ac:dyDescent="0.3">
      <c r="A54" s="162" t="s">
        <v>31</v>
      </c>
      <c r="B54" s="136">
        <f>B53/SQRT(5)</f>
        <v>7.5872967247791152</v>
      </c>
      <c r="C54" s="141">
        <f t="shared" ref="C54:R54" si="8">C53/SQRT(5)</f>
        <v>3.9321265111280428</v>
      </c>
      <c r="D54" s="59">
        <f t="shared" si="8"/>
        <v>5.2372678974576052</v>
      </c>
      <c r="E54" s="59">
        <f t="shared" si="8"/>
        <v>7.6386260581289083</v>
      </c>
      <c r="F54" s="124">
        <f t="shared" si="8"/>
        <v>7.9529451171811827</v>
      </c>
      <c r="G54" s="141">
        <f t="shared" si="8"/>
        <v>7.8542844025522802</v>
      </c>
      <c r="H54" s="59">
        <f t="shared" si="8"/>
        <v>8.4182569413433761</v>
      </c>
      <c r="I54" s="59">
        <f t="shared" si="8"/>
        <v>6.4188886015075779</v>
      </c>
      <c r="J54" s="124">
        <f t="shared" si="8"/>
        <v>6.4631788196756341</v>
      </c>
      <c r="K54" s="216">
        <f t="shared" si="8"/>
        <v>0.2083474062115005</v>
      </c>
      <c r="L54" s="86">
        <f t="shared" si="8"/>
        <v>2.3155358741768606E-2</v>
      </c>
      <c r="M54" s="59">
        <f t="shared" si="8"/>
        <v>0.84869269496129174</v>
      </c>
      <c r="N54" s="124">
        <f t="shared" si="8"/>
        <v>1.5848887228055795</v>
      </c>
      <c r="O54" s="141">
        <f>O53/SQRT(5)</f>
        <v>11.239447646514218</v>
      </c>
      <c r="P54" s="59">
        <f t="shared" si="8"/>
        <v>11.543576388559746</v>
      </c>
      <c r="Q54" s="59">
        <f t="shared" si="8"/>
        <v>8.8595371730499526</v>
      </c>
      <c r="R54" s="124">
        <f t="shared" si="8"/>
        <v>14.83747509969785</v>
      </c>
    </row>
    <row r="55" spans="1:18" ht="15.75" thickBot="1" x14ac:dyDescent="0.3"/>
    <row r="56" spans="1:18" ht="15.75" thickBot="1" x14ac:dyDescent="0.3">
      <c r="A56" s="322" t="s">
        <v>6</v>
      </c>
      <c r="B56" s="323"/>
      <c r="C56" s="323"/>
      <c r="D56" s="323"/>
      <c r="E56" s="323"/>
      <c r="F56" s="323"/>
      <c r="G56" s="323"/>
      <c r="H56" s="323"/>
      <c r="I56" s="323"/>
      <c r="J56" s="323"/>
      <c r="K56" s="323"/>
      <c r="L56" s="323"/>
      <c r="M56" s="323"/>
      <c r="N56" s="323"/>
      <c r="O56" s="323"/>
      <c r="P56" s="323"/>
      <c r="Q56" s="323"/>
      <c r="R56" s="324"/>
    </row>
    <row r="57" spans="1:18" ht="15.75" thickBot="1" x14ac:dyDescent="0.3">
      <c r="A57" s="130" t="s">
        <v>51</v>
      </c>
      <c r="B57" s="130" t="s">
        <v>9</v>
      </c>
      <c r="C57" s="313" t="s">
        <v>10</v>
      </c>
      <c r="D57" s="314"/>
      <c r="E57" s="314"/>
      <c r="F57" s="315"/>
      <c r="G57" s="313" t="s">
        <v>11</v>
      </c>
      <c r="H57" s="314"/>
      <c r="I57" s="314"/>
      <c r="J57" s="315"/>
      <c r="K57" s="313" t="s">
        <v>12</v>
      </c>
      <c r="L57" s="314"/>
      <c r="M57" s="314"/>
      <c r="N57" s="315"/>
      <c r="O57" s="313" t="s">
        <v>13</v>
      </c>
      <c r="P57" s="314"/>
      <c r="Q57" s="314"/>
      <c r="R57" s="315"/>
    </row>
    <row r="58" spans="1:18" ht="15.75" thickBot="1" x14ac:dyDescent="0.3">
      <c r="A58" s="217"/>
      <c r="B58" s="217"/>
      <c r="C58" s="1" t="s">
        <v>0</v>
      </c>
      <c r="D58" s="2" t="s">
        <v>2</v>
      </c>
      <c r="E58" s="2" t="s">
        <v>1</v>
      </c>
      <c r="F58" s="3" t="s">
        <v>3</v>
      </c>
      <c r="G58" s="1" t="s">
        <v>0</v>
      </c>
      <c r="H58" s="2" t="s">
        <v>2</v>
      </c>
      <c r="I58" s="2" t="s">
        <v>1</v>
      </c>
      <c r="J58" s="3" t="s">
        <v>3</v>
      </c>
      <c r="K58" s="1" t="s">
        <v>0</v>
      </c>
      <c r="L58" s="2" t="s">
        <v>2</v>
      </c>
      <c r="M58" s="2" t="s">
        <v>1</v>
      </c>
      <c r="N58" s="3" t="s">
        <v>3</v>
      </c>
      <c r="O58" s="1" t="s">
        <v>0</v>
      </c>
      <c r="P58" s="2" t="s">
        <v>2</v>
      </c>
      <c r="Q58" s="2" t="s">
        <v>1</v>
      </c>
      <c r="R58" s="3" t="s">
        <v>3</v>
      </c>
    </row>
    <row r="59" spans="1:18" x14ac:dyDescent="0.25">
      <c r="A59" s="159">
        <v>1</v>
      </c>
      <c r="B59" s="132">
        <v>56.124229999999997</v>
      </c>
      <c r="C59" s="139">
        <v>12.798909999999999</v>
      </c>
      <c r="D59" s="115">
        <v>13.579420000000001</v>
      </c>
      <c r="E59" s="115">
        <v>16.02646</v>
      </c>
      <c r="F59" s="140">
        <v>19.434049999999999</v>
      </c>
      <c r="G59" s="139">
        <v>39.87191</v>
      </c>
      <c r="H59" s="115">
        <v>43.008090000000003</v>
      </c>
      <c r="I59" s="115">
        <v>52.213340000000002</v>
      </c>
      <c r="J59" s="140">
        <v>44.391759999999998</v>
      </c>
      <c r="K59" s="139">
        <v>0.34492699999999998</v>
      </c>
      <c r="L59" s="115">
        <v>1.0317E-2</v>
      </c>
      <c r="M59" s="115">
        <v>0.67874000000000001</v>
      </c>
      <c r="N59" s="140">
        <v>1.096824</v>
      </c>
      <c r="O59" s="139">
        <v>53.015740000000001</v>
      </c>
      <c r="P59" s="115">
        <v>57.981490000000001</v>
      </c>
      <c r="Q59" s="115">
        <v>68.918539999999993</v>
      </c>
      <c r="R59" s="140">
        <v>64.922629999999998</v>
      </c>
    </row>
    <row r="60" spans="1:18" x14ac:dyDescent="0.25">
      <c r="A60" s="159">
        <v>2</v>
      </c>
      <c r="B60" s="132">
        <v>54.106119999999997</v>
      </c>
      <c r="C60" s="139">
        <v>7.2931749999999997</v>
      </c>
      <c r="D60" s="115">
        <v>10.59953</v>
      </c>
      <c r="E60" s="115">
        <v>10.00103</v>
      </c>
      <c r="F60" s="140">
        <v>11.26882</v>
      </c>
      <c r="G60" s="139">
        <v>21.314360000000001</v>
      </c>
      <c r="H60" s="115">
        <v>35.892940000000003</v>
      </c>
      <c r="I60" s="115">
        <v>56.63344</v>
      </c>
      <c r="J60" s="140">
        <v>31.168890000000001</v>
      </c>
      <c r="K60" s="139">
        <v>0</v>
      </c>
      <c r="L60" s="115">
        <v>3.9297390000000001</v>
      </c>
      <c r="M60" s="115">
        <v>1.420809</v>
      </c>
      <c r="N60" s="140">
        <v>7.8615000000000004E-2</v>
      </c>
      <c r="O60" s="139">
        <v>28.607530000000001</v>
      </c>
      <c r="P60" s="115">
        <v>50.42221</v>
      </c>
      <c r="Q60" s="115">
        <v>68.055279999999996</v>
      </c>
      <c r="R60" s="140">
        <v>42.516330000000004</v>
      </c>
    </row>
    <row r="61" spans="1:18" x14ac:dyDescent="0.25">
      <c r="A61" s="159">
        <v>3</v>
      </c>
      <c r="B61" s="132">
        <v>57.466299999999997</v>
      </c>
      <c r="C61" s="139">
        <v>15.75957</v>
      </c>
      <c r="D61" s="115">
        <v>5.4762149999999998</v>
      </c>
      <c r="E61" s="115">
        <v>11.571630000000001</v>
      </c>
      <c r="F61" s="140">
        <v>51.147660000000002</v>
      </c>
      <c r="G61" s="139">
        <v>21.914919999999999</v>
      </c>
      <c r="H61" s="115">
        <v>25.93374</v>
      </c>
      <c r="I61" s="115">
        <v>53.085079999999998</v>
      </c>
      <c r="J61" s="140">
        <v>48.017699999999998</v>
      </c>
      <c r="K61" s="139">
        <v>0.20072499999999999</v>
      </c>
      <c r="L61" s="115">
        <v>0.291713</v>
      </c>
      <c r="M61" s="115">
        <v>3.3337859999999999</v>
      </c>
      <c r="N61" s="140">
        <v>2.5697589999999999</v>
      </c>
      <c r="O61" s="139">
        <v>37.875219999999999</v>
      </c>
      <c r="P61" s="115">
        <v>31.70167</v>
      </c>
      <c r="Q61" s="115">
        <v>67.990489999999994</v>
      </c>
      <c r="R61" s="140">
        <v>101.7351</v>
      </c>
    </row>
    <row r="62" spans="1:18" x14ac:dyDescent="0.25">
      <c r="A62" s="159">
        <v>4</v>
      </c>
      <c r="B62" s="132">
        <v>80.46996</v>
      </c>
      <c r="C62" s="139">
        <v>54.808520000000001</v>
      </c>
      <c r="D62" s="115">
        <v>61.916110000000003</v>
      </c>
      <c r="E62" s="115">
        <v>58.629060000000003</v>
      </c>
      <c r="F62" s="140">
        <v>68.909000000000006</v>
      </c>
      <c r="G62" s="139">
        <v>24.223410000000001</v>
      </c>
      <c r="H62" s="115">
        <v>2.072225</v>
      </c>
      <c r="I62" s="115">
        <v>54.417900000000003</v>
      </c>
      <c r="J62" s="140">
        <v>14.255000000000001</v>
      </c>
      <c r="K62" s="139">
        <v>4.1149199999999997</v>
      </c>
      <c r="L62" s="115">
        <v>0.61071900000000001</v>
      </c>
      <c r="M62" s="115">
        <v>13.535959999999999</v>
      </c>
      <c r="N62" s="140">
        <v>8.7944849999999999</v>
      </c>
      <c r="O62" s="139">
        <v>83.146839999999997</v>
      </c>
      <c r="P62" s="115">
        <v>64.599059999999994</v>
      </c>
      <c r="Q62" s="115">
        <v>126.5829</v>
      </c>
      <c r="R62" s="140">
        <v>91.958489999999998</v>
      </c>
    </row>
    <row r="63" spans="1:18" x14ac:dyDescent="0.25">
      <c r="A63" s="159">
        <v>5</v>
      </c>
      <c r="B63" s="132">
        <v>72.72</v>
      </c>
      <c r="C63" s="139">
        <v>7.89</v>
      </c>
      <c r="D63" s="115">
        <v>8.27</v>
      </c>
      <c r="E63" s="115">
        <v>11.08</v>
      </c>
      <c r="F63" s="140">
        <v>71.7</v>
      </c>
      <c r="G63" s="139">
        <v>8.27</v>
      </c>
      <c r="H63" s="115">
        <v>31.59</v>
      </c>
      <c r="I63" s="115">
        <v>36.43</v>
      </c>
      <c r="J63" s="140">
        <v>0.27</v>
      </c>
      <c r="K63" s="139">
        <v>0.28999999999999998</v>
      </c>
      <c r="L63" s="121"/>
      <c r="M63" s="115">
        <v>0.28999999999999998</v>
      </c>
      <c r="N63" s="140">
        <v>0.52</v>
      </c>
      <c r="O63" s="139">
        <v>16.45</v>
      </c>
      <c r="P63" s="115">
        <v>121.22</v>
      </c>
      <c r="Q63" s="115">
        <v>47.8</v>
      </c>
      <c r="R63" s="140">
        <v>72.489999999999995</v>
      </c>
    </row>
    <row r="64" spans="1:18" x14ac:dyDescent="0.25">
      <c r="A64" s="159">
        <v>6</v>
      </c>
      <c r="B64" s="218"/>
      <c r="C64" s="139">
        <v>0.23</v>
      </c>
      <c r="D64" s="115">
        <v>1.73</v>
      </c>
      <c r="E64" s="115">
        <v>10.74</v>
      </c>
      <c r="F64" s="140">
        <v>88.66</v>
      </c>
      <c r="G64" s="139">
        <v>0</v>
      </c>
      <c r="H64" s="115">
        <v>0</v>
      </c>
      <c r="I64" s="115">
        <v>0</v>
      </c>
      <c r="J64" s="140">
        <v>0</v>
      </c>
      <c r="K64" s="219"/>
      <c r="L64" s="115">
        <v>0</v>
      </c>
      <c r="M64" s="121"/>
      <c r="N64" s="140">
        <v>0</v>
      </c>
      <c r="O64" s="139">
        <v>32.42</v>
      </c>
      <c r="P64" s="115">
        <v>1.73</v>
      </c>
      <c r="Q64" s="115">
        <v>79.56</v>
      </c>
      <c r="R64" s="140">
        <v>88.66</v>
      </c>
    </row>
    <row r="65" spans="1:18" ht="15.75" thickBot="1" x14ac:dyDescent="0.3">
      <c r="A65" s="182">
        <v>7</v>
      </c>
      <c r="B65" s="133">
        <v>59.174889999999998</v>
      </c>
      <c r="C65" s="167">
        <v>0</v>
      </c>
      <c r="D65" s="117">
        <v>3.1345000000000001</v>
      </c>
      <c r="E65" s="117">
        <v>0.14462</v>
      </c>
      <c r="F65" s="165">
        <v>3.6896499999999999</v>
      </c>
      <c r="G65" s="167">
        <v>17.647600000000001</v>
      </c>
      <c r="H65" s="117">
        <v>17.544309999999999</v>
      </c>
      <c r="I65" s="117">
        <v>34.656010000000002</v>
      </c>
      <c r="J65" s="165">
        <v>21.30819</v>
      </c>
      <c r="K65" s="167">
        <v>2.5030009999999998</v>
      </c>
      <c r="L65" s="117">
        <v>0</v>
      </c>
      <c r="M65" s="117">
        <v>2.4867949999999999</v>
      </c>
      <c r="N65" s="165">
        <v>3.0354969999999999</v>
      </c>
      <c r="O65" s="167">
        <v>20.151</v>
      </c>
      <c r="P65" s="117">
        <v>20.678999999999998</v>
      </c>
      <c r="Q65" s="117">
        <v>37.286999999999999</v>
      </c>
      <c r="R65" s="165">
        <v>28.033000000000001</v>
      </c>
    </row>
    <row r="66" spans="1:18" x14ac:dyDescent="0.25">
      <c r="A66" s="160" t="s">
        <v>30</v>
      </c>
      <c r="B66" s="134">
        <f t="shared" ref="B66:N66" si="9">AVERAGE(B59:B65)</f>
        <v>63.343583333333335</v>
      </c>
      <c r="C66" s="147">
        <f t="shared" si="9"/>
        <v>14.111453571428571</v>
      </c>
      <c r="D66" s="118">
        <f t="shared" si="9"/>
        <v>14.957967857142858</v>
      </c>
      <c r="E66" s="118">
        <f t="shared" si="9"/>
        <v>16.884685714285716</v>
      </c>
      <c r="F66" s="119">
        <f t="shared" si="9"/>
        <v>44.972739999999988</v>
      </c>
      <c r="G66" s="147">
        <f t="shared" si="9"/>
        <v>19.034600000000001</v>
      </c>
      <c r="H66" s="118">
        <f t="shared" si="9"/>
        <v>22.291615</v>
      </c>
      <c r="I66" s="118">
        <f t="shared" si="9"/>
        <v>41.062252857142859</v>
      </c>
      <c r="J66" s="119">
        <f t="shared" si="9"/>
        <v>22.773077142857144</v>
      </c>
      <c r="K66" s="215">
        <f t="shared" si="9"/>
        <v>1.2422621666666667</v>
      </c>
      <c r="L66" s="214">
        <f t="shared" si="9"/>
        <v>0.80708133333333321</v>
      </c>
      <c r="M66" s="118">
        <f t="shared" si="9"/>
        <v>3.6243483333333333</v>
      </c>
      <c r="N66" s="119">
        <f t="shared" si="9"/>
        <v>2.2993114285714285</v>
      </c>
      <c r="O66" s="147">
        <f>C66+G66+K66</f>
        <v>34.388315738095244</v>
      </c>
      <c r="P66" s="118">
        <f t="shared" ref="P66:R66" si="10">D66+H66+L66</f>
        <v>38.056664190476191</v>
      </c>
      <c r="Q66" s="118">
        <f t="shared" si="10"/>
        <v>61.571286904761905</v>
      </c>
      <c r="R66" s="119">
        <f t="shared" si="10"/>
        <v>70.045128571428563</v>
      </c>
    </row>
    <row r="67" spans="1:18" x14ac:dyDescent="0.25">
      <c r="A67" s="161" t="s">
        <v>59</v>
      </c>
      <c r="B67" s="135">
        <f t="shared" ref="B67:R67" si="11">STDEV(B59:B65)</f>
        <v>10.682698368009209</v>
      </c>
      <c r="C67" s="148">
        <f t="shared" si="11"/>
        <v>18.875528940288167</v>
      </c>
      <c r="D67" s="57">
        <f t="shared" si="11"/>
        <v>21.116224273286459</v>
      </c>
      <c r="E67" s="57">
        <f t="shared" si="11"/>
        <v>19.02026967818793</v>
      </c>
      <c r="F67" s="70">
        <f t="shared" si="11"/>
        <v>33.482507182706136</v>
      </c>
      <c r="G67" s="148">
        <f t="shared" si="11"/>
        <v>12.614324962334161</v>
      </c>
      <c r="H67" s="57">
        <f t="shared" si="11"/>
        <v>16.543730697500141</v>
      </c>
      <c r="I67" s="57">
        <f t="shared" si="11"/>
        <v>20.159103073624674</v>
      </c>
      <c r="J67" s="70">
        <f t="shared" si="11"/>
        <v>19.471573987114926</v>
      </c>
      <c r="K67" s="180">
        <f t="shared" si="11"/>
        <v>1.6841409696914822</v>
      </c>
      <c r="L67" s="123">
        <f t="shared" si="11"/>
        <v>1.5487251239809687</v>
      </c>
      <c r="M67" s="57">
        <f t="shared" si="11"/>
        <v>4.9853499925579019</v>
      </c>
      <c r="N67" s="70">
        <f t="shared" si="11"/>
        <v>3.0992644734033727</v>
      </c>
      <c r="O67" s="148">
        <f t="shared" si="11"/>
        <v>22.954602359724323</v>
      </c>
      <c r="P67" s="57">
        <f t="shared" si="11"/>
        <v>38.456576028923578</v>
      </c>
      <c r="Q67" s="57">
        <f t="shared" si="11"/>
        <v>28.459055344684675</v>
      </c>
      <c r="R67" s="70">
        <f t="shared" si="11"/>
        <v>27.037117148877293</v>
      </c>
    </row>
    <row r="68" spans="1:18" ht="15.75" thickBot="1" x14ac:dyDescent="0.3">
      <c r="A68" s="162" t="s">
        <v>31</v>
      </c>
      <c r="B68" s="136">
        <f>B67/SQRT(6)</f>
        <v>4.3611933462808592</v>
      </c>
      <c r="C68" s="141">
        <f t="shared" ref="C68:R68" si="12">C67/SQRT(7)</f>
        <v>7.1342793486864338</v>
      </c>
      <c r="D68" s="59">
        <f t="shared" si="12"/>
        <v>7.9811825793973687</v>
      </c>
      <c r="E68" s="59">
        <f t="shared" si="12"/>
        <v>7.1889862054096847</v>
      </c>
      <c r="F68" s="124">
        <f t="shared" si="12"/>
        <v>12.655198182339189</v>
      </c>
      <c r="G68" s="141">
        <f t="shared" si="12"/>
        <v>4.7677666867557713</v>
      </c>
      <c r="H68" s="59">
        <f t="shared" si="12"/>
        <v>6.2529424546872159</v>
      </c>
      <c r="I68" s="59">
        <f t="shared" si="12"/>
        <v>7.6194247695612427</v>
      </c>
      <c r="J68" s="124">
        <f t="shared" si="12"/>
        <v>7.3595632007000704</v>
      </c>
      <c r="K68" s="216">
        <f>K67/SQRT(6)</f>
        <v>0.68754767177670018</v>
      </c>
      <c r="L68" s="86">
        <f t="shared" ref="L68:M68" si="13">L67/SQRT(6)</f>
        <v>0.63226438426366482</v>
      </c>
      <c r="M68" s="59">
        <f t="shared" si="13"/>
        <v>2.0352606118257959</v>
      </c>
      <c r="N68" s="124">
        <f t="shared" si="12"/>
        <v>1.1714118634061259</v>
      </c>
      <c r="O68" s="141">
        <f t="shared" si="12"/>
        <v>8.6760241840295667</v>
      </c>
      <c r="P68" s="59">
        <f t="shared" si="12"/>
        <v>14.535219492511381</v>
      </c>
      <c r="Q68" s="59">
        <f t="shared" si="12"/>
        <v>10.756511855694175</v>
      </c>
      <c r="R68" s="124">
        <f t="shared" si="12"/>
        <v>10.219069734864146</v>
      </c>
    </row>
    <row r="69" spans="1:18" ht="15.75" thickBot="1" x14ac:dyDescent="0.3"/>
    <row r="70" spans="1:18" ht="15.75" thickBot="1" x14ac:dyDescent="0.3">
      <c r="A70" s="316" t="s">
        <v>7</v>
      </c>
      <c r="B70" s="317"/>
      <c r="C70" s="317"/>
      <c r="D70" s="317"/>
      <c r="E70" s="317"/>
      <c r="F70" s="317"/>
      <c r="G70" s="317"/>
      <c r="H70" s="317"/>
      <c r="I70" s="317"/>
      <c r="J70" s="317"/>
      <c r="K70" s="317"/>
      <c r="L70" s="317"/>
      <c r="M70" s="317"/>
      <c r="N70" s="317"/>
      <c r="O70" s="317"/>
      <c r="P70" s="317"/>
      <c r="Q70" s="317"/>
      <c r="R70" s="318"/>
    </row>
    <row r="71" spans="1:18" ht="15.75" thickBot="1" x14ac:dyDescent="0.3">
      <c r="A71" s="177" t="s">
        <v>51</v>
      </c>
      <c r="B71" s="177" t="s">
        <v>9</v>
      </c>
      <c r="C71" s="319" t="s">
        <v>10</v>
      </c>
      <c r="D71" s="320"/>
      <c r="E71" s="320"/>
      <c r="F71" s="321"/>
      <c r="G71" s="319" t="s">
        <v>11</v>
      </c>
      <c r="H71" s="320"/>
      <c r="I71" s="320"/>
      <c r="J71" s="321"/>
      <c r="K71" s="319" t="s">
        <v>12</v>
      </c>
      <c r="L71" s="320"/>
      <c r="M71" s="320"/>
      <c r="N71" s="321"/>
      <c r="O71" s="319" t="s">
        <v>13</v>
      </c>
      <c r="P71" s="320"/>
      <c r="Q71" s="320"/>
      <c r="R71" s="321"/>
    </row>
    <row r="72" spans="1:18" ht="15.75" thickBot="1" x14ac:dyDescent="0.3">
      <c r="A72" s="220"/>
      <c r="B72" s="220"/>
      <c r="C72" s="1" t="s">
        <v>0</v>
      </c>
      <c r="D72" s="2" t="s">
        <v>2</v>
      </c>
      <c r="E72" s="2" t="s">
        <v>1</v>
      </c>
      <c r="F72" s="3" t="s">
        <v>3</v>
      </c>
      <c r="G72" s="1" t="s">
        <v>0</v>
      </c>
      <c r="H72" s="2" t="s">
        <v>2</v>
      </c>
      <c r="I72" s="2" t="s">
        <v>1</v>
      </c>
      <c r="J72" s="3" t="s">
        <v>3</v>
      </c>
      <c r="K72" s="1" t="s">
        <v>0</v>
      </c>
      <c r="L72" s="2" t="s">
        <v>2</v>
      </c>
      <c r="M72" s="2" t="s">
        <v>1</v>
      </c>
      <c r="N72" s="3" t="s">
        <v>3</v>
      </c>
      <c r="O72" s="1" t="s">
        <v>0</v>
      </c>
      <c r="P72" s="2" t="s">
        <v>2</v>
      </c>
      <c r="Q72" s="2" t="s">
        <v>1</v>
      </c>
      <c r="R72" s="3" t="s">
        <v>3</v>
      </c>
    </row>
    <row r="73" spans="1:18" x14ac:dyDescent="0.25">
      <c r="A73" s="159">
        <v>1</v>
      </c>
      <c r="B73" s="132">
        <v>23.79</v>
      </c>
      <c r="C73" s="149">
        <v>1.48</v>
      </c>
      <c r="D73" s="150">
        <v>7.26</v>
      </c>
      <c r="E73" s="150">
        <v>5.82</v>
      </c>
      <c r="F73" s="151">
        <v>3.3</v>
      </c>
      <c r="G73" s="149">
        <v>3.01</v>
      </c>
      <c r="H73" s="150">
        <v>3.46</v>
      </c>
      <c r="I73" s="150">
        <v>25.75</v>
      </c>
      <c r="J73" s="151">
        <v>27.43</v>
      </c>
      <c r="K73" s="149">
        <v>0</v>
      </c>
      <c r="L73" s="150">
        <v>0</v>
      </c>
      <c r="M73" s="150">
        <v>2.0299999999999998</v>
      </c>
      <c r="N73" s="151">
        <v>0.44</v>
      </c>
      <c r="O73" s="149">
        <v>4.49</v>
      </c>
      <c r="P73" s="150">
        <v>10.72</v>
      </c>
      <c r="Q73" s="150">
        <v>33.6</v>
      </c>
      <c r="R73" s="151">
        <v>31.18</v>
      </c>
    </row>
    <row r="74" spans="1:18" x14ac:dyDescent="0.25">
      <c r="A74" s="159">
        <v>2</v>
      </c>
      <c r="B74" s="132">
        <v>213.74</v>
      </c>
      <c r="C74" s="139">
        <v>2.99</v>
      </c>
      <c r="D74" s="115">
        <v>3.87</v>
      </c>
      <c r="E74" s="115">
        <v>10.27</v>
      </c>
      <c r="F74" s="140">
        <v>7.48</v>
      </c>
      <c r="G74" s="139">
        <v>6.43</v>
      </c>
      <c r="H74" s="115">
        <v>15.7</v>
      </c>
      <c r="I74" s="115">
        <v>181.92</v>
      </c>
      <c r="J74" s="140">
        <v>118.48</v>
      </c>
      <c r="K74" s="139">
        <v>0.17</v>
      </c>
      <c r="L74" s="115">
        <v>0.51</v>
      </c>
      <c r="M74" s="115">
        <v>6.17</v>
      </c>
      <c r="N74" s="140">
        <v>4.3600000000000003</v>
      </c>
      <c r="O74" s="139">
        <v>9.59</v>
      </c>
      <c r="P74" s="115">
        <v>20.09</v>
      </c>
      <c r="Q74" s="115">
        <v>198.36</v>
      </c>
      <c r="R74" s="140">
        <v>130.31</v>
      </c>
    </row>
    <row r="75" spans="1:18" x14ac:dyDescent="0.25">
      <c r="A75" s="159">
        <v>3</v>
      </c>
      <c r="B75" s="132">
        <v>85.6</v>
      </c>
      <c r="C75" s="139">
        <v>7.63</v>
      </c>
      <c r="D75" s="115">
        <v>8.7100000000000009</v>
      </c>
      <c r="E75" s="115">
        <v>3.52</v>
      </c>
      <c r="F75" s="140">
        <v>8.6300000000000008</v>
      </c>
      <c r="G75" s="139">
        <v>27</v>
      </c>
      <c r="H75" s="115">
        <v>31.7</v>
      </c>
      <c r="I75" s="115">
        <v>64.7</v>
      </c>
      <c r="J75" s="140">
        <v>63.9</v>
      </c>
      <c r="K75" s="139">
        <v>0.26</v>
      </c>
      <c r="L75" s="115">
        <v>0.39</v>
      </c>
      <c r="M75" s="115">
        <v>0.39</v>
      </c>
      <c r="N75" s="140">
        <v>1.79</v>
      </c>
      <c r="O75" s="139">
        <v>34.9</v>
      </c>
      <c r="P75" s="115">
        <v>40.799999999999997</v>
      </c>
      <c r="Q75" s="115">
        <v>68.599999999999994</v>
      </c>
      <c r="R75" s="140">
        <v>74.3</v>
      </c>
    </row>
    <row r="76" spans="1:18" ht="15.75" thickBot="1" x14ac:dyDescent="0.3">
      <c r="A76" s="182">
        <v>4</v>
      </c>
      <c r="B76" s="133">
        <v>95.4</v>
      </c>
      <c r="C76" s="167">
        <v>4.66</v>
      </c>
      <c r="D76" s="117">
        <v>9.56</v>
      </c>
      <c r="E76" s="117">
        <v>5.08</v>
      </c>
      <c r="F76" s="165">
        <v>4.79</v>
      </c>
      <c r="G76" s="167">
        <v>8.51</v>
      </c>
      <c r="H76" s="117">
        <v>16</v>
      </c>
      <c r="I76" s="117">
        <v>124.4</v>
      </c>
      <c r="J76" s="165">
        <v>108.4</v>
      </c>
      <c r="K76" s="167">
        <v>0.19</v>
      </c>
      <c r="L76" s="117">
        <v>0.03</v>
      </c>
      <c r="M76" s="117">
        <v>0.67</v>
      </c>
      <c r="N76" s="165">
        <v>1.1299999999999999</v>
      </c>
      <c r="O76" s="167">
        <v>13.4</v>
      </c>
      <c r="P76" s="117">
        <v>25.6</v>
      </c>
      <c r="Q76" s="117">
        <v>130.1</v>
      </c>
      <c r="R76" s="165">
        <v>114.3</v>
      </c>
    </row>
    <row r="77" spans="1:18" x14ac:dyDescent="0.25">
      <c r="A77" s="160" t="s">
        <v>30</v>
      </c>
      <c r="B77" s="221">
        <f t="shared" ref="B77:R77" si="14">AVERAGE(B73:B76)</f>
        <v>104.63249999999999</v>
      </c>
      <c r="C77" s="147">
        <f t="shared" si="14"/>
        <v>4.1900000000000004</v>
      </c>
      <c r="D77" s="118">
        <f t="shared" si="14"/>
        <v>7.35</v>
      </c>
      <c r="E77" s="118">
        <f t="shared" si="14"/>
        <v>6.1724999999999994</v>
      </c>
      <c r="F77" s="119">
        <f t="shared" si="14"/>
        <v>6.0500000000000007</v>
      </c>
      <c r="G77" s="147">
        <f t="shared" si="14"/>
        <v>11.237499999999999</v>
      </c>
      <c r="H77" s="118">
        <f t="shared" si="14"/>
        <v>16.715</v>
      </c>
      <c r="I77" s="118">
        <f t="shared" si="14"/>
        <v>99.192499999999995</v>
      </c>
      <c r="J77" s="119">
        <f t="shared" si="14"/>
        <v>79.552500000000009</v>
      </c>
      <c r="K77" s="215">
        <f t="shared" si="14"/>
        <v>0.15500000000000003</v>
      </c>
      <c r="L77" s="214">
        <f t="shared" si="14"/>
        <v>0.23250000000000001</v>
      </c>
      <c r="M77" s="118">
        <f t="shared" si="14"/>
        <v>2.3149999999999999</v>
      </c>
      <c r="N77" s="119">
        <f t="shared" si="14"/>
        <v>1.9300000000000002</v>
      </c>
      <c r="O77" s="147">
        <f t="shared" si="14"/>
        <v>15.594999999999999</v>
      </c>
      <c r="P77" s="118">
        <f t="shared" si="14"/>
        <v>24.302500000000002</v>
      </c>
      <c r="Q77" s="198">
        <f t="shared" si="14"/>
        <v>107.66499999999999</v>
      </c>
      <c r="R77" s="119">
        <f t="shared" si="14"/>
        <v>87.522500000000008</v>
      </c>
    </row>
    <row r="78" spans="1:18" x14ac:dyDescent="0.25">
      <c r="A78" s="161" t="s">
        <v>59</v>
      </c>
      <c r="B78" s="256">
        <f t="shared" ref="B78:R78" si="15">STDEV(B73:B76)</f>
        <v>79.346143521072719</v>
      </c>
      <c r="C78" s="148">
        <f t="shared" si="15"/>
        <v>2.6355644556716862</v>
      </c>
      <c r="D78" s="57">
        <f t="shared" si="15"/>
        <v>2.5068040742480613</v>
      </c>
      <c r="E78" s="57">
        <f t="shared" si="15"/>
        <v>2.8950000000000022</v>
      </c>
      <c r="F78" s="70">
        <f t="shared" si="15"/>
        <v>2.4393578389950625</v>
      </c>
      <c r="G78" s="148">
        <f t="shared" si="15"/>
        <v>10.750185657311539</v>
      </c>
      <c r="H78" s="57">
        <f t="shared" si="15"/>
        <v>11.572765443056381</v>
      </c>
      <c r="I78" s="57">
        <f t="shared" si="15"/>
        <v>68.466027281175499</v>
      </c>
      <c r="J78" s="70">
        <f t="shared" si="15"/>
        <v>42.068532479752584</v>
      </c>
      <c r="K78" s="180">
        <f t="shared" si="15"/>
        <v>0.11030261405182863</v>
      </c>
      <c r="L78" s="123">
        <f t="shared" si="15"/>
        <v>0.25617376914898998</v>
      </c>
      <c r="M78" s="57">
        <f t="shared" si="15"/>
        <v>2.6679517736770779</v>
      </c>
      <c r="N78" s="70">
        <f t="shared" si="15"/>
        <v>1.7111984104714451</v>
      </c>
      <c r="O78" s="148">
        <f t="shared" si="15"/>
        <v>13.377619369678596</v>
      </c>
      <c r="P78" s="57">
        <f t="shared" si="15"/>
        <v>12.597360503957429</v>
      </c>
      <c r="Q78" s="58">
        <f t="shared" si="15"/>
        <v>72.435283069325664</v>
      </c>
      <c r="R78" s="70">
        <f t="shared" si="15"/>
        <v>44.336277377184743</v>
      </c>
    </row>
    <row r="79" spans="1:18" ht="15.75" thickBot="1" x14ac:dyDescent="0.3">
      <c r="A79" s="162" t="s">
        <v>31</v>
      </c>
      <c r="B79" s="164">
        <f>B78/SQRT(4)</f>
        <v>39.673071760536359</v>
      </c>
      <c r="C79" s="141">
        <f t="shared" ref="C79:R79" si="16">C78/SQRT(4)</f>
        <v>1.3177822278358431</v>
      </c>
      <c r="D79" s="59">
        <f t="shared" si="16"/>
        <v>1.2534020371240306</v>
      </c>
      <c r="E79" s="59">
        <f t="shared" si="16"/>
        <v>1.4475000000000011</v>
      </c>
      <c r="F79" s="124">
        <f t="shared" si="16"/>
        <v>1.2196789194975313</v>
      </c>
      <c r="G79" s="141">
        <f t="shared" si="16"/>
        <v>5.3750928286557693</v>
      </c>
      <c r="H79" s="59">
        <f t="shared" si="16"/>
        <v>5.7863827215281907</v>
      </c>
      <c r="I79" s="59">
        <f t="shared" si="16"/>
        <v>34.23301364058775</v>
      </c>
      <c r="J79" s="124">
        <f t="shared" si="16"/>
        <v>21.034266239876292</v>
      </c>
      <c r="K79" s="216">
        <f t="shared" si="16"/>
        <v>5.5151307025914316E-2</v>
      </c>
      <c r="L79" s="86">
        <f t="shared" si="16"/>
        <v>0.12808688457449499</v>
      </c>
      <c r="M79" s="59">
        <f t="shared" si="16"/>
        <v>1.333975886838539</v>
      </c>
      <c r="N79" s="124">
        <f t="shared" si="16"/>
        <v>0.85559920523572253</v>
      </c>
      <c r="O79" s="141">
        <f t="shared" si="16"/>
        <v>6.6888096848392982</v>
      </c>
      <c r="P79" s="59">
        <f t="shared" si="16"/>
        <v>6.2986802519787144</v>
      </c>
      <c r="Q79" s="60">
        <f t="shared" si="16"/>
        <v>36.217641534662832</v>
      </c>
      <c r="R79" s="124">
        <f t="shared" si="16"/>
        <v>22.168138688592371</v>
      </c>
    </row>
    <row r="81" spans="1:18" ht="15.75" thickBot="1" x14ac:dyDescent="0.3">
      <c r="A81" s="325" t="s">
        <v>15</v>
      </c>
      <c r="B81" s="325"/>
      <c r="C81" s="325"/>
      <c r="D81" s="325"/>
      <c r="E81" s="325"/>
      <c r="F81" s="325"/>
      <c r="G81" s="325"/>
      <c r="H81" s="325"/>
      <c r="I81" s="325"/>
      <c r="J81" s="325"/>
      <c r="K81" s="325"/>
      <c r="L81" s="325"/>
      <c r="M81" s="325"/>
      <c r="N81" s="325"/>
      <c r="O81" s="325"/>
      <c r="P81" s="325"/>
      <c r="Q81" s="325"/>
      <c r="R81" s="325"/>
    </row>
    <row r="82" spans="1:18" ht="15.75" thickBot="1" x14ac:dyDescent="0.3">
      <c r="A82" s="177" t="s">
        <v>51</v>
      </c>
      <c r="B82" s="177" t="s">
        <v>9</v>
      </c>
      <c r="C82" s="319" t="s">
        <v>10</v>
      </c>
      <c r="D82" s="320"/>
      <c r="E82" s="320"/>
      <c r="F82" s="321"/>
      <c r="G82" s="319" t="s">
        <v>11</v>
      </c>
      <c r="H82" s="320"/>
      <c r="I82" s="320"/>
      <c r="J82" s="321"/>
      <c r="K82" s="319" t="s">
        <v>12</v>
      </c>
      <c r="L82" s="320"/>
      <c r="M82" s="320"/>
      <c r="N82" s="321"/>
      <c r="O82" s="319" t="s">
        <v>13</v>
      </c>
      <c r="P82" s="320"/>
      <c r="Q82" s="320"/>
      <c r="R82" s="321"/>
    </row>
    <row r="83" spans="1:18" ht="15.75" thickBot="1" x14ac:dyDescent="0.3">
      <c r="A83" s="220"/>
      <c r="B83" s="220"/>
      <c r="C83" s="1" t="s">
        <v>0</v>
      </c>
      <c r="D83" s="2" t="s">
        <v>2</v>
      </c>
      <c r="E83" s="2" t="s">
        <v>1</v>
      </c>
      <c r="F83" s="3" t="s">
        <v>3</v>
      </c>
      <c r="G83" s="1" t="s">
        <v>0</v>
      </c>
      <c r="H83" s="2" t="s">
        <v>2</v>
      </c>
      <c r="I83" s="2" t="s">
        <v>1</v>
      </c>
      <c r="J83" s="3" t="s">
        <v>3</v>
      </c>
      <c r="K83" s="1" t="s">
        <v>0</v>
      </c>
      <c r="L83" s="2" t="s">
        <v>2</v>
      </c>
      <c r="M83" s="2" t="s">
        <v>1</v>
      </c>
      <c r="N83" s="3" t="s">
        <v>3</v>
      </c>
      <c r="O83" s="1" t="s">
        <v>0</v>
      </c>
      <c r="P83" s="2" t="s">
        <v>2</v>
      </c>
      <c r="Q83" s="2" t="s">
        <v>1</v>
      </c>
      <c r="R83" s="3" t="s">
        <v>3</v>
      </c>
    </row>
    <row r="84" spans="1:18" x14ac:dyDescent="0.25">
      <c r="A84" s="159">
        <v>1</v>
      </c>
      <c r="B84" s="132">
        <v>52.11</v>
      </c>
      <c r="C84" s="139">
        <v>36.43</v>
      </c>
      <c r="D84" s="115">
        <v>30.05</v>
      </c>
      <c r="E84" s="115">
        <v>19.97</v>
      </c>
      <c r="F84" s="140">
        <v>20.13</v>
      </c>
      <c r="G84" s="139">
        <v>53.08</v>
      </c>
      <c r="H84" s="115">
        <v>51.95</v>
      </c>
      <c r="I84" s="115">
        <v>55.3</v>
      </c>
      <c r="J84" s="140">
        <v>49.78</v>
      </c>
      <c r="K84" s="139">
        <v>3.77</v>
      </c>
      <c r="L84" s="115">
        <v>4.1100000000000003</v>
      </c>
      <c r="M84" s="115">
        <v>5.49</v>
      </c>
      <c r="N84" s="140">
        <v>7.96</v>
      </c>
      <c r="O84" s="139">
        <v>93.27</v>
      </c>
      <c r="P84" s="115">
        <v>86.1</v>
      </c>
      <c r="Q84" s="115">
        <v>80.760000000000005</v>
      </c>
      <c r="R84" s="140">
        <v>77.87</v>
      </c>
    </row>
    <row r="85" spans="1:18" x14ac:dyDescent="0.25">
      <c r="A85" s="159">
        <v>2</v>
      </c>
      <c r="B85" s="132">
        <v>88.27</v>
      </c>
      <c r="C85" s="139">
        <v>19.440000000000001</v>
      </c>
      <c r="D85" s="121"/>
      <c r="E85" s="115">
        <v>19.440000000000001</v>
      </c>
      <c r="F85" s="184"/>
      <c r="G85" s="139">
        <v>48.97</v>
      </c>
      <c r="H85" s="121"/>
      <c r="I85" s="115">
        <v>93.79</v>
      </c>
      <c r="J85" s="184"/>
      <c r="K85" s="139">
        <v>0.98</v>
      </c>
      <c r="L85" s="121"/>
      <c r="M85" s="115">
        <v>1.65</v>
      </c>
      <c r="N85" s="184"/>
      <c r="O85" s="139">
        <v>69.38</v>
      </c>
      <c r="P85" s="121"/>
      <c r="Q85" s="115">
        <v>114.87</v>
      </c>
      <c r="R85" s="184"/>
    </row>
    <row r="86" spans="1:18" x14ac:dyDescent="0.25">
      <c r="A86" s="159">
        <v>3</v>
      </c>
      <c r="B86" s="132">
        <v>58.29</v>
      </c>
      <c r="C86" s="139">
        <v>12.9</v>
      </c>
      <c r="D86" s="115">
        <v>1.2</v>
      </c>
      <c r="E86" s="115">
        <v>4.53</v>
      </c>
      <c r="F86" s="140">
        <v>4.54</v>
      </c>
      <c r="G86" s="139">
        <v>43.5</v>
      </c>
      <c r="H86" s="115">
        <v>21</v>
      </c>
      <c r="I86" s="115">
        <v>42.9</v>
      </c>
      <c r="J86" s="140">
        <v>52.6</v>
      </c>
      <c r="K86" s="139">
        <v>0.08</v>
      </c>
      <c r="L86" s="115">
        <v>0.08</v>
      </c>
      <c r="M86" s="115">
        <v>0.77</v>
      </c>
      <c r="N86" s="140">
        <v>0.21</v>
      </c>
      <c r="O86" s="139">
        <v>56.5</v>
      </c>
      <c r="P86" s="115">
        <v>22.3</v>
      </c>
      <c r="Q86" s="115">
        <v>48.2</v>
      </c>
      <c r="R86" s="140">
        <v>57.4</v>
      </c>
    </row>
    <row r="87" spans="1:18" x14ac:dyDescent="0.25">
      <c r="A87" s="159">
        <v>4</v>
      </c>
      <c r="B87" s="132">
        <v>48.5</v>
      </c>
      <c r="C87" s="139">
        <v>6.14</v>
      </c>
      <c r="D87" s="115">
        <v>5.9</v>
      </c>
      <c r="E87" s="115">
        <v>3.15</v>
      </c>
      <c r="F87" s="140">
        <v>6.73</v>
      </c>
      <c r="G87" s="139">
        <v>18.600000000000001</v>
      </c>
      <c r="H87" s="115">
        <v>33</v>
      </c>
      <c r="I87" s="115">
        <v>48.7</v>
      </c>
      <c r="J87" s="140">
        <v>66.400000000000006</v>
      </c>
      <c r="K87" s="139">
        <v>0.33</v>
      </c>
      <c r="L87" s="115">
        <v>0.35</v>
      </c>
      <c r="M87" s="115">
        <v>0.28999999999999998</v>
      </c>
      <c r="N87" s="140">
        <v>0.4</v>
      </c>
      <c r="O87" s="139">
        <v>25.1</v>
      </c>
      <c r="P87" s="115">
        <v>39.299999999999997</v>
      </c>
      <c r="Q87" s="115">
        <v>52.1</v>
      </c>
      <c r="R87" s="140">
        <v>73.5</v>
      </c>
    </row>
    <row r="88" spans="1:18" ht="15.75" thickBot="1" x14ac:dyDescent="0.3">
      <c r="A88" s="182">
        <v>5</v>
      </c>
      <c r="B88" s="133">
        <v>264.77999999999997</v>
      </c>
      <c r="C88" s="167">
        <v>24.65</v>
      </c>
      <c r="D88" s="117">
        <v>14.92</v>
      </c>
      <c r="E88" s="117">
        <v>20.84</v>
      </c>
      <c r="F88" s="165">
        <v>5.17</v>
      </c>
      <c r="G88" s="167">
        <v>26.65</v>
      </c>
      <c r="H88" s="117">
        <v>29.383140000000001</v>
      </c>
      <c r="I88" s="117">
        <v>76.38</v>
      </c>
      <c r="J88" s="165">
        <v>80.2</v>
      </c>
      <c r="K88" s="167">
        <v>0.27</v>
      </c>
      <c r="L88" s="117">
        <v>0.48</v>
      </c>
      <c r="M88" s="117">
        <v>3.11</v>
      </c>
      <c r="N88" s="165">
        <v>1.88</v>
      </c>
      <c r="O88" s="167">
        <v>51.57</v>
      </c>
      <c r="P88" s="117">
        <v>44.78</v>
      </c>
      <c r="Q88" s="117">
        <v>100.33</v>
      </c>
      <c r="R88" s="165">
        <v>87.25</v>
      </c>
    </row>
    <row r="89" spans="1:18" x14ac:dyDescent="0.25">
      <c r="A89" s="160" t="s">
        <v>30</v>
      </c>
      <c r="B89" s="221">
        <f t="shared" ref="B89:R89" si="17">AVERAGE(B84:B88)</f>
        <v>102.38999999999999</v>
      </c>
      <c r="C89" s="147">
        <f t="shared" si="17"/>
        <v>19.911999999999999</v>
      </c>
      <c r="D89" s="118">
        <f t="shared" si="17"/>
        <v>13.0175</v>
      </c>
      <c r="E89" s="118">
        <f t="shared" si="17"/>
        <v>13.585999999999999</v>
      </c>
      <c r="F89" s="119">
        <f t="shared" si="17"/>
        <v>9.1425000000000001</v>
      </c>
      <c r="G89" s="147">
        <f t="shared" si="17"/>
        <v>38.160000000000004</v>
      </c>
      <c r="H89" s="118">
        <f t="shared" si="17"/>
        <v>33.833285000000004</v>
      </c>
      <c r="I89" s="118">
        <f t="shared" si="17"/>
        <v>63.414000000000001</v>
      </c>
      <c r="J89" s="119">
        <f t="shared" si="17"/>
        <v>62.245000000000005</v>
      </c>
      <c r="K89" s="147">
        <f t="shared" si="17"/>
        <v>1.0859999999999999</v>
      </c>
      <c r="L89" s="118">
        <f t="shared" si="17"/>
        <v>1.2549999999999999</v>
      </c>
      <c r="M89" s="118">
        <f t="shared" si="17"/>
        <v>2.2619999999999996</v>
      </c>
      <c r="N89" s="119">
        <f t="shared" si="17"/>
        <v>2.6124999999999998</v>
      </c>
      <c r="O89" s="147">
        <f t="shared" si="17"/>
        <v>59.164000000000001</v>
      </c>
      <c r="P89" s="118">
        <f t="shared" si="17"/>
        <v>48.12</v>
      </c>
      <c r="Q89" s="118">
        <f t="shared" si="17"/>
        <v>79.251999999999995</v>
      </c>
      <c r="R89" s="119">
        <f t="shared" si="17"/>
        <v>74.004999999999995</v>
      </c>
    </row>
    <row r="90" spans="1:18" x14ac:dyDescent="0.25">
      <c r="A90" s="161" t="s">
        <v>59</v>
      </c>
      <c r="B90" s="256">
        <f t="shared" ref="B90:R90" si="18">STDEV(B84:B88)</f>
        <v>92.123432144053339</v>
      </c>
      <c r="C90" s="148">
        <f t="shared" si="18"/>
        <v>11.558026215578508</v>
      </c>
      <c r="D90" s="57">
        <f t="shared" si="18"/>
        <v>12.702200268719853</v>
      </c>
      <c r="E90" s="57">
        <f t="shared" si="18"/>
        <v>8.9242159319460708</v>
      </c>
      <c r="F90" s="70">
        <f t="shared" si="18"/>
        <v>7.3826164061259476</v>
      </c>
      <c r="G90" s="148">
        <f t="shared" si="18"/>
        <v>14.858093753910682</v>
      </c>
      <c r="H90" s="57">
        <f t="shared" si="18"/>
        <v>13.081879588381012</v>
      </c>
      <c r="I90" s="57">
        <f t="shared" si="18"/>
        <v>21.177709507876465</v>
      </c>
      <c r="J90" s="70">
        <f t="shared" si="18"/>
        <v>14.000574988192431</v>
      </c>
      <c r="K90" s="148">
        <f t="shared" si="18"/>
        <v>1.5382230007381894</v>
      </c>
      <c r="L90" s="57">
        <f t="shared" si="18"/>
        <v>1.9106107226050351</v>
      </c>
      <c r="M90" s="57">
        <f t="shared" si="18"/>
        <v>2.0993141737243621</v>
      </c>
      <c r="N90" s="70">
        <f t="shared" si="18"/>
        <v>3.642319544832203</v>
      </c>
      <c r="O90" s="148">
        <f t="shared" si="18"/>
        <v>24.963511972476944</v>
      </c>
      <c r="P90" s="57">
        <f t="shared" si="18"/>
        <v>27.068436723731697</v>
      </c>
      <c r="Q90" s="57">
        <f t="shared" si="18"/>
        <v>29.226083726698679</v>
      </c>
      <c r="R90" s="70">
        <f t="shared" si="18"/>
        <v>12.467949577483349</v>
      </c>
    </row>
    <row r="91" spans="1:18" ht="15.75" thickBot="1" x14ac:dyDescent="0.3">
      <c r="A91" s="162" t="s">
        <v>31</v>
      </c>
      <c r="B91" s="164">
        <f>B90/SQRT(5)</f>
        <v>41.198851318938488</v>
      </c>
      <c r="C91" s="141">
        <f t="shared" ref="C91:K91" si="19">C90/SQRT(5)</f>
        <v>5.1689064607516366</v>
      </c>
      <c r="D91" s="59">
        <f>D90/SQRT(4)</f>
        <v>6.3511001343599265</v>
      </c>
      <c r="E91" s="59">
        <f>E90/SQRT(5)</f>
        <v>3.99103069394361</v>
      </c>
      <c r="F91" s="124">
        <f>F90/SQRT(4)</f>
        <v>3.6913082030629738</v>
      </c>
      <c r="G91" s="141">
        <f t="shared" si="19"/>
        <v>6.6447415299618626</v>
      </c>
      <c r="H91" s="59">
        <f>H90/SQRT(4)</f>
        <v>6.5409397941905061</v>
      </c>
      <c r="I91" s="59">
        <f>I90/SQRT(5)</f>
        <v>9.470959613471079</v>
      </c>
      <c r="J91" s="124">
        <f>J90/SQRT(4)</f>
        <v>7.0002874940962156</v>
      </c>
      <c r="K91" s="141">
        <f t="shared" si="19"/>
        <v>0.68791423884086011</v>
      </c>
      <c r="L91" s="59">
        <f>L90/SQRT(4)</f>
        <v>0.95530536130251753</v>
      </c>
      <c r="M91" s="59">
        <f>M90/SQRT(5)</f>
        <v>0.93884183971529522</v>
      </c>
      <c r="N91" s="124">
        <f>N90/SQRT(4)</f>
        <v>1.8211597724161015</v>
      </c>
      <c r="O91" s="141">
        <f>O90/SQRT(5)</f>
        <v>11.164021945517661</v>
      </c>
      <c r="P91" s="59">
        <f>P90/SQRT(4)</f>
        <v>13.534218361865848</v>
      </c>
      <c r="Q91" s="59">
        <f>Q90/SQRT(5)</f>
        <v>13.070301985799725</v>
      </c>
      <c r="R91" s="124">
        <f>R90/SQRT(4)</f>
        <v>6.2339747887416745</v>
      </c>
    </row>
    <row r="92" spans="1:18" ht="15.75" thickBot="1" x14ac:dyDescent="0.3"/>
    <row r="93" spans="1:18" x14ac:dyDescent="0.25">
      <c r="B93" s="187" t="s">
        <v>65</v>
      </c>
      <c r="C93" s="14"/>
      <c r="D93" s="14"/>
      <c r="E93" s="15"/>
    </row>
    <row r="94" spans="1:18" ht="15.75" thickBot="1" x14ac:dyDescent="0.3">
      <c r="B94" s="189"/>
      <c r="C94" s="312" t="s">
        <v>64</v>
      </c>
      <c r="D94" s="312"/>
      <c r="E94" s="191"/>
      <c r="F94" s="4"/>
      <c r="G94" s="4"/>
      <c r="H94" s="4"/>
      <c r="I94" s="4"/>
      <c r="J94" s="4"/>
      <c r="K94" s="4"/>
      <c r="L94" s="4"/>
      <c r="M94" s="4"/>
      <c r="N94" s="4"/>
    </row>
    <row r="95" spans="1:18" x14ac:dyDescent="0.25">
      <c r="F95" s="4"/>
      <c r="G95" s="4"/>
      <c r="H95" s="4"/>
      <c r="I95" s="4"/>
      <c r="J95" s="4"/>
      <c r="K95" s="4"/>
      <c r="L95" s="4"/>
      <c r="M95" s="4"/>
      <c r="N95" s="4"/>
    </row>
    <row r="96" spans="1:18" x14ac:dyDescent="0.25">
      <c r="F96" s="4"/>
      <c r="G96" s="4"/>
      <c r="H96" s="4"/>
      <c r="I96" s="4"/>
      <c r="J96" s="4"/>
      <c r="K96" s="4"/>
      <c r="L96" s="4"/>
      <c r="M96" s="4"/>
      <c r="N96" s="4"/>
    </row>
  </sheetData>
  <mergeCells count="31">
    <mergeCell ref="A44:R44"/>
    <mergeCell ref="C82:F82"/>
    <mergeCell ref="G82:J82"/>
    <mergeCell ref="K82:N82"/>
    <mergeCell ref="O82:R82"/>
    <mergeCell ref="A56:R56"/>
    <mergeCell ref="C57:F57"/>
    <mergeCell ref="G57:J57"/>
    <mergeCell ref="K57:N57"/>
    <mergeCell ref="O57:R57"/>
    <mergeCell ref="A70:R70"/>
    <mergeCell ref="C71:F71"/>
    <mergeCell ref="G71:J71"/>
    <mergeCell ref="K71:N71"/>
    <mergeCell ref="O71:R71"/>
    <mergeCell ref="A81:R81"/>
    <mergeCell ref="A31:R31"/>
    <mergeCell ref="C32:F32"/>
    <mergeCell ref="G32:J32"/>
    <mergeCell ref="K32:N32"/>
    <mergeCell ref="O32:R32"/>
    <mergeCell ref="A3:R3"/>
    <mergeCell ref="C4:F4"/>
    <mergeCell ref="G4:J4"/>
    <mergeCell ref="K4:N4"/>
    <mergeCell ref="O4:R4"/>
    <mergeCell ref="C94:D94"/>
    <mergeCell ref="C45:F45"/>
    <mergeCell ref="G45:J45"/>
    <mergeCell ref="K45:N45"/>
    <mergeCell ref="O45:R4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Title page</vt:lpstr>
      <vt:lpstr>Patients</vt:lpstr>
      <vt:lpstr>NETs</vt:lpstr>
      <vt:lpstr>Angiopoietin 1</vt:lpstr>
      <vt:lpstr>Calprotectin</vt:lpstr>
      <vt:lpstr>NETs!_Hlk60608494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Elcha Charles</dc:creator>
  <cp:lastModifiedBy>Paul-Eduard Neagoe</cp:lastModifiedBy>
  <cp:lastPrinted>2021-01-16T02:59:49Z</cp:lastPrinted>
  <dcterms:created xsi:type="dcterms:W3CDTF">2021-01-15T19:53:39Z</dcterms:created>
  <dcterms:modified xsi:type="dcterms:W3CDTF">2021-01-21T13:34:38Z</dcterms:modified>
</cp:coreProperties>
</file>