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160" activeTab="3"/>
  </bookViews>
  <sheets>
    <sheet name="Sheet1" sheetId="1" r:id="rId1"/>
    <sheet name="Sheet2" sheetId="2" r:id="rId2"/>
    <sheet name="Sheet3" sheetId="4" r:id="rId3"/>
    <sheet name="Sheet4" sheetId="5" r:id="rId4"/>
  </sheets>
  <calcPr calcId="181029"/>
</workbook>
</file>

<file path=xl/calcChain.xml><?xml version="1.0" encoding="utf-8"?>
<calcChain xmlns="http://schemas.openxmlformats.org/spreadsheetml/2006/main">
  <c r="O29" i="5" l="1"/>
  <c r="O28" i="5"/>
  <c r="O27" i="5"/>
  <c r="N29" i="5"/>
  <c r="N28" i="5"/>
  <c r="N27" i="5"/>
  <c r="M29" i="5"/>
  <c r="M28" i="5"/>
  <c r="M27" i="5"/>
  <c r="L29" i="5"/>
  <c r="L28" i="5"/>
  <c r="L27" i="5"/>
  <c r="K29" i="5"/>
  <c r="K28" i="5"/>
  <c r="K27" i="5"/>
  <c r="J29" i="5"/>
  <c r="J28" i="5"/>
  <c r="J27" i="5"/>
  <c r="I29" i="5"/>
  <c r="I28" i="5"/>
  <c r="I27" i="5"/>
  <c r="O32" i="4"/>
  <c r="O31" i="4"/>
  <c r="O30" i="4"/>
  <c r="N32" i="4"/>
  <c r="N31" i="4"/>
  <c r="N30" i="4"/>
  <c r="M32" i="4"/>
  <c r="M31" i="4"/>
  <c r="M30" i="4"/>
  <c r="L32" i="4"/>
  <c r="L31" i="4"/>
  <c r="L30" i="4"/>
  <c r="K32" i="4"/>
  <c r="K31" i="4"/>
  <c r="K30" i="4"/>
  <c r="J32" i="4"/>
  <c r="J31" i="4"/>
  <c r="J30" i="4"/>
  <c r="I32" i="4"/>
  <c r="I31" i="4"/>
  <c r="I30" i="4"/>
  <c r="O29" i="2"/>
  <c r="O28" i="2"/>
  <c r="O27" i="2"/>
  <c r="N29" i="2"/>
  <c r="N28" i="2"/>
  <c r="N27" i="2"/>
  <c r="M29" i="2"/>
  <c r="M28" i="2"/>
  <c r="M27" i="2"/>
  <c r="L29" i="2"/>
  <c r="L28" i="2"/>
  <c r="L27" i="2"/>
  <c r="K29" i="2"/>
  <c r="K28" i="2"/>
  <c r="K27" i="2"/>
  <c r="J29" i="2"/>
  <c r="J28" i="2"/>
  <c r="J27" i="2"/>
  <c r="I29" i="2"/>
  <c r="I28" i="2"/>
  <c r="I27" i="2"/>
  <c r="O27" i="1"/>
  <c r="O26" i="1"/>
  <c r="O25" i="1"/>
  <c r="N27" i="1"/>
  <c r="N26" i="1"/>
  <c r="N25" i="1"/>
  <c r="M27" i="1"/>
  <c r="M26" i="1"/>
  <c r="M25" i="1"/>
  <c r="L27" i="1"/>
  <c r="L26" i="1"/>
  <c r="L25" i="1"/>
  <c r="K27" i="1"/>
  <c r="K26" i="1"/>
  <c r="K25" i="1"/>
  <c r="J27" i="1"/>
  <c r="J26" i="1"/>
  <c r="J25" i="1"/>
  <c r="I27" i="1"/>
  <c r="I26" i="1"/>
  <c r="I25" i="1"/>
  <c r="B29" i="5"/>
  <c r="AB11" i="5"/>
  <c r="AC11" i="5" s="1"/>
  <c r="N23" i="5" s="1"/>
  <c r="O23" i="5" s="1"/>
  <c r="AB10" i="5"/>
  <c r="AC10" i="5" s="1"/>
  <c r="N22" i="5" s="1"/>
  <c r="O22" i="5" s="1"/>
  <c r="H29" i="5" s="1"/>
  <c r="AB9" i="5"/>
  <c r="AC9" i="5" s="1"/>
  <c r="N21" i="5" s="1"/>
  <c r="O21" i="5" s="1"/>
  <c r="L22" i="5"/>
  <c r="M22" i="5" s="1"/>
  <c r="X11" i="5"/>
  <c r="Y11" i="5" s="1"/>
  <c r="L23" i="5" s="1"/>
  <c r="M23" i="5" s="1"/>
  <c r="X10" i="5"/>
  <c r="Y10" i="5" s="1"/>
  <c r="X9" i="5"/>
  <c r="Y9" i="5" s="1"/>
  <c r="L21" i="5" s="1"/>
  <c r="M21" i="5" s="1"/>
  <c r="G29" i="5" s="1"/>
  <c r="T11" i="5"/>
  <c r="U11" i="5" s="1"/>
  <c r="J23" i="5" s="1"/>
  <c r="K23" i="5" s="1"/>
  <c r="T10" i="5"/>
  <c r="U10" i="5" s="1"/>
  <c r="J22" i="5" s="1"/>
  <c r="K22" i="5" s="1"/>
  <c r="T9" i="5"/>
  <c r="U9" i="5" s="1"/>
  <c r="J21" i="5" s="1"/>
  <c r="K21" i="5" s="1"/>
  <c r="F29" i="5" s="1"/>
  <c r="P11" i="5"/>
  <c r="Q11" i="5" s="1"/>
  <c r="H23" i="5" s="1"/>
  <c r="I23" i="5" s="1"/>
  <c r="P10" i="5"/>
  <c r="Q10" i="5" s="1"/>
  <c r="H22" i="5" s="1"/>
  <c r="I22" i="5" s="1"/>
  <c r="P9" i="5"/>
  <c r="Q9" i="5" s="1"/>
  <c r="H21" i="5" s="1"/>
  <c r="I21" i="5" s="1"/>
  <c r="G22" i="5"/>
  <c r="F22" i="5"/>
  <c r="F23" i="5"/>
  <c r="G23" i="5" s="1"/>
  <c r="L11" i="5"/>
  <c r="M11" i="5" s="1"/>
  <c r="L10" i="5"/>
  <c r="M10" i="5" s="1"/>
  <c r="L9" i="5"/>
  <c r="M9" i="5" s="1"/>
  <c r="F21" i="5" s="1"/>
  <c r="G21" i="5" s="1"/>
  <c r="D29" i="5" s="1"/>
  <c r="D22" i="5"/>
  <c r="E22" i="5" s="1"/>
  <c r="D23" i="5"/>
  <c r="E23" i="5" s="1"/>
  <c r="H11" i="5"/>
  <c r="I11" i="5" s="1"/>
  <c r="H10" i="5"/>
  <c r="I10" i="5" s="1"/>
  <c r="H9" i="5"/>
  <c r="I9" i="5" s="1"/>
  <c r="D21" i="5" s="1"/>
  <c r="E21" i="5" s="1"/>
  <c r="C29" i="5" s="1"/>
  <c r="D9" i="5"/>
  <c r="E9" i="5" s="1"/>
  <c r="B21" i="5" s="1"/>
  <c r="C21" i="5" s="1"/>
  <c r="D10" i="5"/>
  <c r="E10" i="5" s="1"/>
  <c r="B22" i="5" s="1"/>
  <c r="C22" i="5" s="1"/>
  <c r="D11" i="5"/>
  <c r="E11" i="5" s="1"/>
  <c r="B23" i="5" s="1"/>
  <c r="C23" i="5" s="1"/>
  <c r="O16" i="5"/>
  <c r="O20" i="5"/>
  <c r="AC4" i="5"/>
  <c r="N16" i="5" s="1"/>
  <c r="AC6" i="5"/>
  <c r="N18" i="5" s="1"/>
  <c r="O18" i="5" s="1"/>
  <c r="H28" i="5" s="1"/>
  <c r="AC7" i="5"/>
  <c r="N19" i="5" s="1"/>
  <c r="O19" i="5" s="1"/>
  <c r="AC8" i="5"/>
  <c r="N20" i="5" s="1"/>
  <c r="AB4" i="5"/>
  <c r="AB5" i="5"/>
  <c r="AC5" i="5" s="1"/>
  <c r="AB6" i="5"/>
  <c r="AB7" i="5"/>
  <c r="AB8" i="5"/>
  <c r="N17" i="5"/>
  <c r="O17" i="5" s="1"/>
  <c r="L16" i="5"/>
  <c r="M16" i="5" s="1"/>
  <c r="Y6" i="5"/>
  <c r="L18" i="5" s="1"/>
  <c r="M18" i="5" s="1"/>
  <c r="G28" i="5" s="1"/>
  <c r="Y7" i="5"/>
  <c r="L19" i="5" s="1"/>
  <c r="M19" i="5" s="1"/>
  <c r="X4" i="5"/>
  <c r="Y4" i="5" s="1"/>
  <c r="X5" i="5"/>
  <c r="Y5" i="5" s="1"/>
  <c r="L17" i="5" s="1"/>
  <c r="M17" i="5" s="1"/>
  <c r="X6" i="5"/>
  <c r="X7" i="5"/>
  <c r="X8" i="5"/>
  <c r="Y8" i="5" s="1"/>
  <c r="L20" i="5" s="1"/>
  <c r="M20" i="5" s="1"/>
  <c r="K20" i="5"/>
  <c r="J19" i="5"/>
  <c r="K19" i="5" s="1"/>
  <c r="U6" i="5"/>
  <c r="J18" i="5" s="1"/>
  <c r="K18" i="5" s="1"/>
  <c r="F28" i="5" s="1"/>
  <c r="U7" i="5"/>
  <c r="T4" i="5"/>
  <c r="U4" i="5" s="1"/>
  <c r="J16" i="5" s="1"/>
  <c r="K16" i="5" s="1"/>
  <c r="T5" i="5"/>
  <c r="U5" i="5" s="1"/>
  <c r="J17" i="5" s="1"/>
  <c r="K17" i="5" s="1"/>
  <c r="T6" i="5"/>
  <c r="T7" i="5"/>
  <c r="T8" i="5"/>
  <c r="U8" i="5" s="1"/>
  <c r="J20" i="5" s="1"/>
  <c r="H17" i="5"/>
  <c r="I17" i="5" s="1"/>
  <c r="P4" i="5"/>
  <c r="Q4" i="5" s="1"/>
  <c r="H16" i="5" s="1"/>
  <c r="I16" i="5" s="1"/>
  <c r="P5" i="5"/>
  <c r="Q5" i="5" s="1"/>
  <c r="P6" i="5"/>
  <c r="Q6" i="5" s="1"/>
  <c r="H18" i="5" s="1"/>
  <c r="I18" i="5" s="1"/>
  <c r="P7" i="5"/>
  <c r="Q7" i="5" s="1"/>
  <c r="H19" i="5" s="1"/>
  <c r="I19" i="5" s="1"/>
  <c r="P8" i="5"/>
  <c r="Q8" i="5" s="1"/>
  <c r="H20" i="5" s="1"/>
  <c r="I20" i="5" s="1"/>
  <c r="E28" i="5" s="1"/>
  <c r="M4" i="5"/>
  <c r="F16" i="5" s="1"/>
  <c r="G16" i="5" s="1"/>
  <c r="M5" i="5"/>
  <c r="F17" i="5" s="1"/>
  <c r="G17" i="5" s="1"/>
  <c r="L4" i="5"/>
  <c r="L5" i="5"/>
  <c r="L6" i="5"/>
  <c r="M6" i="5" s="1"/>
  <c r="F18" i="5" s="1"/>
  <c r="G18" i="5" s="1"/>
  <c r="D28" i="5" s="1"/>
  <c r="L7" i="5"/>
  <c r="M7" i="5" s="1"/>
  <c r="F19" i="5" s="1"/>
  <c r="G19" i="5" s="1"/>
  <c r="L8" i="5"/>
  <c r="M8" i="5" s="1"/>
  <c r="F20" i="5" s="1"/>
  <c r="G20" i="5" s="1"/>
  <c r="D19" i="5"/>
  <c r="E19" i="5" s="1"/>
  <c r="I6" i="5"/>
  <c r="D18" i="5" s="1"/>
  <c r="E18" i="5" s="1"/>
  <c r="C28" i="5" s="1"/>
  <c r="I7" i="5"/>
  <c r="H4" i="5"/>
  <c r="I4" i="5" s="1"/>
  <c r="D16" i="5" s="1"/>
  <c r="E16" i="5" s="1"/>
  <c r="H5" i="5"/>
  <c r="I5" i="5" s="1"/>
  <c r="D17" i="5" s="1"/>
  <c r="E17" i="5" s="1"/>
  <c r="H6" i="5"/>
  <c r="H7" i="5"/>
  <c r="H8" i="5"/>
  <c r="I8" i="5" s="1"/>
  <c r="D20" i="5" s="1"/>
  <c r="E20" i="5" s="1"/>
  <c r="E4" i="5"/>
  <c r="B16" i="5" s="1"/>
  <c r="C16" i="5" s="1"/>
  <c r="E7" i="5"/>
  <c r="B19" i="5" s="1"/>
  <c r="C19" i="5" s="1"/>
  <c r="D4" i="5"/>
  <c r="D5" i="5"/>
  <c r="E5" i="5" s="1"/>
  <c r="B17" i="5" s="1"/>
  <c r="C17" i="5" s="1"/>
  <c r="D6" i="5"/>
  <c r="E6" i="5" s="1"/>
  <c r="B18" i="5" s="1"/>
  <c r="C18" i="5" s="1"/>
  <c r="D7" i="5"/>
  <c r="D8" i="5"/>
  <c r="E8" i="5" s="1"/>
  <c r="B20" i="5" s="1"/>
  <c r="C20" i="5" s="1"/>
  <c r="O15" i="5"/>
  <c r="H27" i="5" s="1"/>
  <c r="K15" i="5"/>
  <c r="F27" i="5" s="1"/>
  <c r="F15" i="5"/>
  <c r="G15" i="5" s="1"/>
  <c r="D27" i="5" s="1"/>
  <c r="B15" i="5"/>
  <c r="C15" i="5" s="1"/>
  <c r="B27" i="5" s="1"/>
  <c r="AC3" i="5"/>
  <c r="N15" i="5" s="1"/>
  <c r="AB3" i="5"/>
  <c r="X3" i="5"/>
  <c r="Y3" i="5" s="1"/>
  <c r="L15" i="5" s="1"/>
  <c r="M15" i="5" s="1"/>
  <c r="G27" i="5" s="1"/>
  <c r="U3" i="5"/>
  <c r="J15" i="5" s="1"/>
  <c r="T3" i="5"/>
  <c r="P3" i="5"/>
  <c r="Q3" i="5" s="1"/>
  <c r="H15" i="5" s="1"/>
  <c r="I15" i="5" s="1"/>
  <c r="E27" i="5" s="1"/>
  <c r="M3" i="5"/>
  <c r="L3" i="5"/>
  <c r="H3" i="5"/>
  <c r="I3" i="5" s="1"/>
  <c r="D15" i="5" s="1"/>
  <c r="E15" i="5" s="1"/>
  <c r="C27" i="5" s="1"/>
  <c r="E3" i="5"/>
  <c r="D3" i="5"/>
  <c r="E30" i="4"/>
  <c r="AB12" i="4"/>
  <c r="AC12" i="4" s="1"/>
  <c r="N25" i="4" s="1"/>
  <c r="O25" i="4" s="1"/>
  <c r="AB11" i="4"/>
  <c r="AC11" i="4" s="1"/>
  <c r="N24" i="4" s="1"/>
  <c r="O24" i="4" s="1"/>
  <c r="AB10" i="4"/>
  <c r="AC10" i="4" s="1"/>
  <c r="N23" i="4" s="1"/>
  <c r="O23" i="4" s="1"/>
  <c r="H32" i="4" s="1"/>
  <c r="X12" i="4"/>
  <c r="Y12" i="4" s="1"/>
  <c r="L25" i="4" s="1"/>
  <c r="M25" i="4" s="1"/>
  <c r="X11" i="4"/>
  <c r="Y11" i="4" s="1"/>
  <c r="L24" i="4" s="1"/>
  <c r="M24" i="4" s="1"/>
  <c r="X10" i="4"/>
  <c r="Y10" i="4" s="1"/>
  <c r="L23" i="4" s="1"/>
  <c r="M23" i="4" s="1"/>
  <c r="G32" i="4" s="1"/>
  <c r="T12" i="4"/>
  <c r="U12" i="4" s="1"/>
  <c r="J25" i="4" s="1"/>
  <c r="K25" i="4" s="1"/>
  <c r="T11" i="4"/>
  <c r="U11" i="4" s="1"/>
  <c r="J24" i="4" s="1"/>
  <c r="K24" i="4" s="1"/>
  <c r="T10" i="4"/>
  <c r="U10" i="4" s="1"/>
  <c r="J23" i="4" s="1"/>
  <c r="K23" i="4" s="1"/>
  <c r="P12" i="4"/>
  <c r="Q12" i="4" s="1"/>
  <c r="H25" i="4" s="1"/>
  <c r="I25" i="4" s="1"/>
  <c r="P11" i="4"/>
  <c r="Q11" i="4" s="1"/>
  <c r="H24" i="4" s="1"/>
  <c r="I24" i="4" s="1"/>
  <c r="P10" i="4"/>
  <c r="Q10" i="4" s="1"/>
  <c r="H23" i="4" s="1"/>
  <c r="I23" i="4" s="1"/>
  <c r="F25" i="4"/>
  <c r="G25" i="4" s="1"/>
  <c r="L12" i="4"/>
  <c r="M12" i="4" s="1"/>
  <c r="L11" i="4"/>
  <c r="M11" i="4" s="1"/>
  <c r="F24" i="4" s="1"/>
  <c r="G24" i="4" s="1"/>
  <c r="L10" i="4"/>
  <c r="M10" i="4"/>
  <c r="F23" i="4" s="1"/>
  <c r="G23" i="4" s="1"/>
  <c r="H12" i="4"/>
  <c r="I12" i="4" s="1"/>
  <c r="D25" i="4" s="1"/>
  <c r="E25" i="4" s="1"/>
  <c r="H11" i="4"/>
  <c r="I11" i="4" s="1"/>
  <c r="D24" i="4" s="1"/>
  <c r="E24" i="4" s="1"/>
  <c r="C32" i="4" s="1"/>
  <c r="H10" i="4"/>
  <c r="I10" i="4" s="1"/>
  <c r="D23" i="4" s="1"/>
  <c r="E23" i="4" s="1"/>
  <c r="B23" i="4"/>
  <c r="C23" i="4" s="1"/>
  <c r="B32" i="4" s="1"/>
  <c r="D12" i="4"/>
  <c r="E12" i="4" s="1"/>
  <c r="B25" i="4" s="1"/>
  <c r="C25" i="4" s="1"/>
  <c r="D11" i="4"/>
  <c r="E11" i="4" s="1"/>
  <c r="B24" i="4" s="1"/>
  <c r="C24" i="4" s="1"/>
  <c r="D10" i="4"/>
  <c r="E10" i="4" s="1"/>
  <c r="N22" i="4"/>
  <c r="O22" i="4" s="1"/>
  <c r="AC8" i="4"/>
  <c r="N21" i="4" s="1"/>
  <c r="O21" i="4" s="1"/>
  <c r="AB7" i="4"/>
  <c r="AC7" i="4" s="1"/>
  <c r="N20" i="4" s="1"/>
  <c r="O20" i="4" s="1"/>
  <c r="H31" i="4" s="1"/>
  <c r="AB8" i="4"/>
  <c r="AB9" i="4"/>
  <c r="AC9" i="4" s="1"/>
  <c r="L22" i="4"/>
  <c r="M22" i="4" s="1"/>
  <c r="Y9" i="4"/>
  <c r="X7" i="4"/>
  <c r="Y7" i="4" s="1"/>
  <c r="L20" i="4" s="1"/>
  <c r="M20" i="4" s="1"/>
  <c r="G31" i="4" s="1"/>
  <c r="X8" i="4"/>
  <c r="Y8" i="4" s="1"/>
  <c r="L21" i="4" s="1"/>
  <c r="M21" i="4" s="1"/>
  <c r="X9" i="4"/>
  <c r="J22" i="4"/>
  <c r="K22" i="4" s="1"/>
  <c r="U9" i="4"/>
  <c r="T7" i="4"/>
  <c r="U7" i="4" s="1"/>
  <c r="J20" i="4" s="1"/>
  <c r="K20" i="4" s="1"/>
  <c r="T8" i="4"/>
  <c r="U8" i="4" s="1"/>
  <c r="J21" i="4" s="1"/>
  <c r="K21" i="4" s="1"/>
  <c r="T9" i="4"/>
  <c r="H22" i="4"/>
  <c r="I22" i="4" s="1"/>
  <c r="Q9" i="4"/>
  <c r="P7" i="4"/>
  <c r="Q7" i="4" s="1"/>
  <c r="H20" i="4" s="1"/>
  <c r="I20" i="4" s="1"/>
  <c r="P8" i="4"/>
  <c r="Q8" i="4" s="1"/>
  <c r="H21" i="4" s="1"/>
  <c r="I21" i="4" s="1"/>
  <c r="P9" i="4"/>
  <c r="M7" i="4"/>
  <c r="F20" i="4" s="1"/>
  <c r="G20" i="4" s="1"/>
  <c r="L7" i="4"/>
  <c r="L8" i="4"/>
  <c r="M8" i="4" s="1"/>
  <c r="F21" i="4" s="1"/>
  <c r="G21" i="4" s="1"/>
  <c r="L9" i="4"/>
  <c r="M9" i="4" s="1"/>
  <c r="F22" i="4" s="1"/>
  <c r="G22" i="4" s="1"/>
  <c r="H8" i="4"/>
  <c r="I8" i="4" s="1"/>
  <c r="D21" i="4" s="1"/>
  <c r="E21" i="4" s="1"/>
  <c r="H7" i="4"/>
  <c r="I7" i="4" s="1"/>
  <c r="D20" i="4" s="1"/>
  <c r="E20" i="4" s="1"/>
  <c r="H9" i="4"/>
  <c r="I9" i="4" s="1"/>
  <c r="D22" i="4" s="1"/>
  <c r="E22" i="4" s="1"/>
  <c r="D7" i="4"/>
  <c r="E7" i="4" s="1"/>
  <c r="B20" i="4" s="1"/>
  <c r="C20" i="4" s="1"/>
  <c r="D8" i="4"/>
  <c r="E8" i="4" s="1"/>
  <c r="B21" i="4" s="1"/>
  <c r="C21" i="4" s="1"/>
  <c r="D9" i="4"/>
  <c r="E9" i="4" s="1"/>
  <c r="B22" i="4" s="1"/>
  <c r="C22" i="4" s="1"/>
  <c r="AB5" i="4"/>
  <c r="AC5" i="4" s="1"/>
  <c r="N18" i="4" s="1"/>
  <c r="O18" i="4" s="1"/>
  <c r="AB6" i="4"/>
  <c r="AC6" i="4" s="1"/>
  <c r="N19" i="4" s="1"/>
  <c r="O19" i="4" s="1"/>
  <c r="AB4" i="4"/>
  <c r="AC4" i="4" s="1"/>
  <c r="N17" i="4" s="1"/>
  <c r="O17" i="4" s="1"/>
  <c r="X6" i="4"/>
  <c r="Y6" i="4" s="1"/>
  <c r="L19" i="4" s="1"/>
  <c r="M19" i="4" s="1"/>
  <c r="L18" i="4"/>
  <c r="M18" i="4" s="1"/>
  <c r="Y5" i="4"/>
  <c r="X5" i="4"/>
  <c r="L17" i="4"/>
  <c r="M17" i="4"/>
  <c r="G30" i="4" s="1"/>
  <c r="Y4" i="4"/>
  <c r="X4" i="4"/>
  <c r="T6" i="4"/>
  <c r="U6" i="4" s="1"/>
  <c r="J19" i="4" s="1"/>
  <c r="K19" i="4" s="1"/>
  <c r="K18" i="4"/>
  <c r="U5" i="4"/>
  <c r="J18" i="4" s="1"/>
  <c r="T5" i="4"/>
  <c r="T4" i="4"/>
  <c r="U4" i="4" s="1"/>
  <c r="J17" i="4" s="1"/>
  <c r="K17" i="4" s="1"/>
  <c r="F30" i="4" s="1"/>
  <c r="P4" i="4"/>
  <c r="Q4" i="4" s="1"/>
  <c r="H17" i="4" s="1"/>
  <c r="I17" i="4" s="1"/>
  <c r="P6" i="4"/>
  <c r="Q6" i="4" s="1"/>
  <c r="H19" i="4" s="1"/>
  <c r="I19" i="4" s="1"/>
  <c r="P5" i="4"/>
  <c r="Q5" i="4" s="1"/>
  <c r="H18" i="4" s="1"/>
  <c r="I18" i="4" s="1"/>
  <c r="G18" i="4"/>
  <c r="F18" i="4"/>
  <c r="M6" i="4"/>
  <c r="F19" i="4" s="1"/>
  <c r="G19" i="4" s="1"/>
  <c r="L5" i="4"/>
  <c r="M5" i="4" s="1"/>
  <c r="L6" i="4"/>
  <c r="L4" i="4"/>
  <c r="M4" i="4" s="1"/>
  <c r="F17" i="4" s="1"/>
  <c r="G17" i="4" s="1"/>
  <c r="H5" i="4"/>
  <c r="I5" i="4" s="1"/>
  <c r="D18" i="4" s="1"/>
  <c r="E18" i="4" s="1"/>
  <c r="H6" i="4"/>
  <c r="I6" i="4" s="1"/>
  <c r="D19" i="4" s="1"/>
  <c r="E19" i="4" s="1"/>
  <c r="H4" i="4"/>
  <c r="I4" i="4" s="1"/>
  <c r="D17" i="4" s="1"/>
  <c r="D5" i="4"/>
  <c r="E5" i="4" s="1"/>
  <c r="B18" i="4" s="1"/>
  <c r="C18" i="4" s="1"/>
  <c r="D6" i="4"/>
  <c r="E6" i="4" s="1"/>
  <c r="B19" i="4" s="1"/>
  <c r="C19" i="4" s="1"/>
  <c r="D4" i="4"/>
  <c r="E4" i="4" s="1"/>
  <c r="B17" i="4" s="1"/>
  <c r="C17" i="4" s="1"/>
  <c r="E31" i="4" l="1"/>
  <c r="F31" i="4"/>
  <c r="D30" i="4"/>
  <c r="D32" i="4"/>
  <c r="H30" i="4"/>
  <c r="B28" i="5"/>
  <c r="E32" i="4"/>
  <c r="E29" i="5"/>
  <c r="B30" i="4"/>
  <c r="B31" i="4"/>
  <c r="D31" i="4"/>
  <c r="C31" i="4"/>
  <c r="F32" i="4"/>
  <c r="E17" i="4"/>
  <c r="C30" i="4" s="1"/>
  <c r="M9" i="2" l="1"/>
  <c r="E21" i="2" s="1"/>
  <c r="M10" i="2"/>
  <c r="J9" i="2"/>
  <c r="D21" i="2" s="1"/>
  <c r="H19" i="2"/>
  <c r="H23" i="2"/>
  <c r="G19" i="2"/>
  <c r="G23" i="2"/>
  <c r="E16" i="2"/>
  <c r="E20" i="2"/>
  <c r="E22" i="2"/>
  <c r="D17" i="2"/>
  <c r="C16" i="2"/>
  <c r="C20" i="2"/>
  <c r="B16" i="2"/>
  <c r="B20" i="2"/>
  <c r="H15" i="2"/>
  <c r="V4" i="2"/>
  <c r="H16" i="2" s="1"/>
  <c r="V5" i="2"/>
  <c r="H17" i="2" s="1"/>
  <c r="V6" i="2"/>
  <c r="H18" i="2" s="1"/>
  <c r="V7" i="2"/>
  <c r="V8" i="2"/>
  <c r="H20" i="2" s="1"/>
  <c r="V9" i="2"/>
  <c r="H21" i="2" s="1"/>
  <c r="V10" i="2"/>
  <c r="H22" i="2" s="1"/>
  <c r="V11" i="2"/>
  <c r="V3" i="2"/>
  <c r="S4" i="2"/>
  <c r="G16" i="2" s="1"/>
  <c r="S5" i="2"/>
  <c r="G17" i="2" s="1"/>
  <c r="S6" i="2"/>
  <c r="G18" i="2" s="1"/>
  <c r="G28" i="2" s="1"/>
  <c r="S7" i="2"/>
  <c r="S8" i="2"/>
  <c r="G20" i="2" s="1"/>
  <c r="S9" i="2"/>
  <c r="G21" i="2" s="1"/>
  <c r="S10" i="2"/>
  <c r="G22" i="2" s="1"/>
  <c r="S11" i="2"/>
  <c r="S3" i="2"/>
  <c r="G15" i="2" s="1"/>
  <c r="P4" i="2"/>
  <c r="F16" i="2" s="1"/>
  <c r="P5" i="2"/>
  <c r="F17" i="2" s="1"/>
  <c r="P6" i="2"/>
  <c r="F18" i="2" s="1"/>
  <c r="F28" i="2" s="1"/>
  <c r="P7" i="2"/>
  <c r="F19" i="2" s="1"/>
  <c r="P8" i="2"/>
  <c r="F20" i="2" s="1"/>
  <c r="P9" i="2"/>
  <c r="F21" i="2" s="1"/>
  <c r="P10" i="2"/>
  <c r="F22" i="2" s="1"/>
  <c r="P11" i="2"/>
  <c r="F23" i="2" s="1"/>
  <c r="P3" i="2"/>
  <c r="F15" i="2" s="1"/>
  <c r="M4" i="2"/>
  <c r="M5" i="2"/>
  <c r="E17" i="2" s="1"/>
  <c r="M6" i="2"/>
  <c r="E18" i="2" s="1"/>
  <c r="M7" i="2"/>
  <c r="E19" i="2" s="1"/>
  <c r="M8" i="2"/>
  <c r="M11" i="2"/>
  <c r="E23" i="2" s="1"/>
  <c r="M3" i="2"/>
  <c r="E15" i="2" s="1"/>
  <c r="J4" i="2"/>
  <c r="D16" i="2" s="1"/>
  <c r="J5" i="2"/>
  <c r="J6" i="2"/>
  <c r="D18" i="2" s="1"/>
  <c r="J7" i="2"/>
  <c r="D19" i="2" s="1"/>
  <c r="J8" i="2"/>
  <c r="D20" i="2" s="1"/>
  <c r="J10" i="2"/>
  <c r="D22" i="2" s="1"/>
  <c r="J11" i="2"/>
  <c r="D23" i="2" s="1"/>
  <c r="J3" i="2"/>
  <c r="D15" i="2" s="1"/>
  <c r="G4" i="2"/>
  <c r="G5" i="2"/>
  <c r="C17" i="2" s="1"/>
  <c r="G6" i="2"/>
  <c r="C18" i="2" s="1"/>
  <c r="C28" i="2" s="1"/>
  <c r="G7" i="2"/>
  <c r="C19" i="2" s="1"/>
  <c r="G8" i="2"/>
  <c r="G9" i="2"/>
  <c r="C21" i="2" s="1"/>
  <c r="G10" i="2"/>
  <c r="C22" i="2" s="1"/>
  <c r="G11" i="2"/>
  <c r="C23" i="2" s="1"/>
  <c r="G3" i="2"/>
  <c r="C15" i="2" s="1"/>
  <c r="D4" i="2"/>
  <c r="D5" i="2"/>
  <c r="B17" i="2" s="1"/>
  <c r="D6" i="2"/>
  <c r="B18" i="2" s="1"/>
  <c r="D7" i="2"/>
  <c r="B19" i="2" s="1"/>
  <c r="D8" i="2"/>
  <c r="D9" i="2"/>
  <c r="B21" i="2" s="1"/>
  <c r="B29" i="2" s="1"/>
  <c r="D10" i="2"/>
  <c r="B22" i="2" s="1"/>
  <c r="D11" i="2"/>
  <c r="B23" i="2" s="1"/>
  <c r="D3" i="2"/>
  <c r="B15" i="2" s="1"/>
  <c r="J6" i="1"/>
  <c r="D17" i="1" s="1"/>
  <c r="P3" i="1"/>
  <c r="F14" i="1" s="1"/>
  <c r="J3" i="1"/>
  <c r="D14" i="1" s="1"/>
  <c r="D4" i="1"/>
  <c r="F17" i="1"/>
  <c r="C20" i="1"/>
  <c r="V4" i="1"/>
  <c r="H15" i="1" s="1"/>
  <c r="V5" i="1"/>
  <c r="H16" i="1" s="1"/>
  <c r="V6" i="1"/>
  <c r="H17" i="1" s="1"/>
  <c r="V7" i="1"/>
  <c r="H18" i="1" s="1"/>
  <c r="V8" i="1"/>
  <c r="H19" i="1" s="1"/>
  <c r="V9" i="1"/>
  <c r="H20" i="1" s="1"/>
  <c r="V10" i="1"/>
  <c r="H21" i="1" s="1"/>
  <c r="V11" i="1"/>
  <c r="H22" i="1" s="1"/>
  <c r="V3" i="1"/>
  <c r="H14" i="1" s="1"/>
  <c r="S4" i="1"/>
  <c r="G15" i="1" s="1"/>
  <c r="S5" i="1"/>
  <c r="G16" i="1" s="1"/>
  <c r="S6" i="1"/>
  <c r="G17" i="1" s="1"/>
  <c r="S7" i="1"/>
  <c r="G18" i="1" s="1"/>
  <c r="S8" i="1"/>
  <c r="G19" i="1" s="1"/>
  <c r="S9" i="1"/>
  <c r="G20" i="1" s="1"/>
  <c r="S10" i="1"/>
  <c r="G21" i="1" s="1"/>
  <c r="S11" i="1"/>
  <c r="G22" i="1" s="1"/>
  <c r="S3" i="1"/>
  <c r="G14" i="1" s="1"/>
  <c r="P4" i="1"/>
  <c r="F15" i="1" s="1"/>
  <c r="P5" i="1"/>
  <c r="F16" i="1" s="1"/>
  <c r="P6" i="1"/>
  <c r="P7" i="1"/>
  <c r="F18" i="1" s="1"/>
  <c r="P8" i="1"/>
  <c r="F19" i="1" s="1"/>
  <c r="F26" i="1" s="1"/>
  <c r="P9" i="1"/>
  <c r="F20" i="1" s="1"/>
  <c r="P10" i="1"/>
  <c r="F21" i="1" s="1"/>
  <c r="P11" i="1"/>
  <c r="F22" i="1" s="1"/>
  <c r="M4" i="1"/>
  <c r="E15" i="1" s="1"/>
  <c r="M5" i="1"/>
  <c r="E16" i="1" s="1"/>
  <c r="M6" i="1"/>
  <c r="E17" i="1" s="1"/>
  <c r="M7" i="1"/>
  <c r="E18" i="1" s="1"/>
  <c r="M8" i="1"/>
  <c r="E19" i="1" s="1"/>
  <c r="M9" i="1"/>
  <c r="E20" i="1" s="1"/>
  <c r="M10" i="1"/>
  <c r="E21" i="1" s="1"/>
  <c r="M11" i="1"/>
  <c r="E22" i="1" s="1"/>
  <c r="M3" i="1"/>
  <c r="E14" i="1" s="1"/>
  <c r="J4" i="1"/>
  <c r="D15" i="1" s="1"/>
  <c r="J5" i="1"/>
  <c r="D16" i="1" s="1"/>
  <c r="J7" i="1"/>
  <c r="D18" i="1" s="1"/>
  <c r="J8" i="1"/>
  <c r="D19" i="1" s="1"/>
  <c r="J9" i="1"/>
  <c r="D20" i="1" s="1"/>
  <c r="J10" i="1"/>
  <c r="D21" i="1" s="1"/>
  <c r="J11" i="1"/>
  <c r="D22" i="1" s="1"/>
  <c r="G4" i="1"/>
  <c r="C15" i="1" s="1"/>
  <c r="G5" i="1"/>
  <c r="C16" i="1" s="1"/>
  <c r="G6" i="1"/>
  <c r="C17" i="1" s="1"/>
  <c r="G7" i="1"/>
  <c r="C18" i="1" s="1"/>
  <c r="G8" i="1"/>
  <c r="C19" i="1" s="1"/>
  <c r="G9" i="1"/>
  <c r="G10" i="1"/>
  <c r="C21" i="1" s="1"/>
  <c r="G11" i="1"/>
  <c r="C22" i="1" s="1"/>
  <c r="G3" i="1"/>
  <c r="C14" i="1" s="1"/>
  <c r="B15" i="1"/>
  <c r="D5" i="1"/>
  <c r="B16" i="1" s="1"/>
  <c r="D6" i="1"/>
  <c r="B17" i="1" s="1"/>
  <c r="D7" i="1"/>
  <c r="B18" i="1" s="1"/>
  <c r="D8" i="1"/>
  <c r="B19" i="1" s="1"/>
  <c r="D9" i="1"/>
  <c r="B20" i="1" s="1"/>
  <c r="D10" i="1"/>
  <c r="B21" i="1" s="1"/>
  <c r="D11" i="1"/>
  <c r="B22" i="1" s="1"/>
  <c r="D3" i="1"/>
  <c r="B14" i="1" s="1"/>
  <c r="C29" i="2" l="1"/>
  <c r="H27" i="2"/>
  <c r="B27" i="2"/>
  <c r="C27" i="2"/>
  <c r="D28" i="2"/>
  <c r="F27" i="2"/>
  <c r="G29" i="2"/>
  <c r="H28" i="2"/>
  <c r="B28" i="2"/>
  <c r="D27" i="2"/>
  <c r="E27" i="2"/>
  <c r="E28" i="2"/>
  <c r="G27" i="2"/>
  <c r="H29" i="2"/>
  <c r="F29" i="2"/>
  <c r="E29" i="2"/>
  <c r="D29" i="2"/>
  <c r="H27" i="1"/>
  <c r="H26" i="1"/>
  <c r="H25" i="1"/>
  <c r="G27" i="1"/>
  <c r="G26" i="1"/>
  <c r="G25" i="1"/>
  <c r="F27" i="1"/>
  <c r="F25" i="1"/>
  <c r="E27" i="1"/>
  <c r="E26" i="1"/>
  <c r="E25" i="1"/>
  <c r="D27" i="1"/>
  <c r="D26" i="1"/>
  <c r="D25" i="1"/>
  <c r="C27" i="1"/>
  <c r="C26" i="1"/>
  <c r="C25" i="1"/>
  <c r="B27" i="1"/>
  <c r="B26" i="1"/>
  <c r="B25" i="1"/>
</calcChain>
</file>

<file path=xl/sharedStrings.xml><?xml version="1.0" encoding="utf-8"?>
<sst xmlns="http://schemas.openxmlformats.org/spreadsheetml/2006/main" count="288" uniqueCount="44">
  <si>
    <t>Isolates</t>
  </si>
  <si>
    <t>IR</t>
  </si>
  <si>
    <t>FR</t>
  </si>
  <si>
    <t>DAY 2</t>
  </si>
  <si>
    <t>DAY 4</t>
  </si>
  <si>
    <t>DAY 6</t>
  </si>
  <si>
    <t>DAY 8</t>
  </si>
  <si>
    <t>DAY 10</t>
  </si>
  <si>
    <t>DAY 12</t>
  </si>
  <si>
    <t>DAY 14</t>
  </si>
  <si>
    <t>F3(R1)</t>
  </si>
  <si>
    <t>F3(R2)</t>
  </si>
  <si>
    <t>F3(R3)</t>
  </si>
  <si>
    <t>F1(R1)</t>
  </si>
  <si>
    <t>F1(R2)</t>
  </si>
  <si>
    <t>F1(R3)</t>
  </si>
  <si>
    <t>F3-F1(R1)</t>
  </si>
  <si>
    <t>F3-F1(R2)</t>
  </si>
  <si>
    <t>F3-F1(R3)</t>
  </si>
  <si>
    <t>F3</t>
  </si>
  <si>
    <t>F1</t>
  </si>
  <si>
    <t>F3-F1</t>
  </si>
  <si>
    <t>SD</t>
  </si>
  <si>
    <t>F9(R1)</t>
  </si>
  <si>
    <t>F9(R2)</t>
  </si>
  <si>
    <t>F9(R3)</t>
  </si>
  <si>
    <t>F3-F9(R1)</t>
  </si>
  <si>
    <t>F3-F9(R2)</t>
  </si>
  <si>
    <t>F3-F9(R3)</t>
  </si>
  <si>
    <t>F9</t>
  </si>
  <si>
    <t>F3-F9</t>
  </si>
  <si>
    <t>D</t>
  </si>
  <si>
    <t>C</t>
  </si>
  <si>
    <t>T</t>
  </si>
  <si>
    <t>%I(DAY 2)</t>
  </si>
  <si>
    <t>50%I</t>
  </si>
  <si>
    <t>%I(DAY 4)</t>
  </si>
  <si>
    <t>%I(DAY 6)</t>
  </si>
  <si>
    <t>%I(DAY 8)</t>
  </si>
  <si>
    <t>%I(DAY 10)</t>
  </si>
  <si>
    <t>%I(DAY 12)</t>
  </si>
  <si>
    <t>%I(DAY 14)</t>
  </si>
  <si>
    <t>LACCASE ACTIVITY</t>
  </si>
  <si>
    <t>SOD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</si>
</sst>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Sheet1!$A$25</c:f>
              <c:strCache>
                <c:ptCount val="1"/>
                <c:pt idx="0">
                  <c:v>F3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Sheet1!$I$25:$O$25</c:f>
                <c:numCache>
                  <c:formatCode>General</c:formatCode>
                  <c:ptCount val="7"/>
                  <c:pt idx="0">
                    <c:v>0.79688999999999999</c:v>
                  </c:pt>
                  <c:pt idx="1">
                    <c:v>2.5980400000000001</c:v>
                  </c:pt>
                  <c:pt idx="2">
                    <c:v>2.4329000000000001</c:v>
                  </c:pt>
                  <c:pt idx="3">
                    <c:v>1.67659</c:v>
                  </c:pt>
                  <c:pt idx="4">
                    <c:v>2.2216999999999998</c:v>
                  </c:pt>
                  <c:pt idx="5">
                    <c:v>2.9819399999999998</c:v>
                  </c:pt>
                  <c:pt idx="6">
                    <c:v>2.41587</c:v>
                  </c:pt>
                </c:numCache>
              </c:numRef>
            </c:plus>
            <c:minus>
              <c:numRef>
                <c:f>Sheet1!$I$25:$O$25</c:f>
                <c:numCache>
                  <c:formatCode>General</c:formatCode>
                  <c:ptCount val="7"/>
                  <c:pt idx="0">
                    <c:v>0.79688999999999999</c:v>
                  </c:pt>
                  <c:pt idx="1">
                    <c:v>2.5980400000000001</c:v>
                  </c:pt>
                  <c:pt idx="2">
                    <c:v>2.4329000000000001</c:v>
                  </c:pt>
                  <c:pt idx="3">
                    <c:v>1.67659</c:v>
                  </c:pt>
                  <c:pt idx="4">
                    <c:v>2.2216999999999998</c:v>
                  </c:pt>
                  <c:pt idx="5">
                    <c:v>2.9819399999999998</c:v>
                  </c:pt>
                  <c:pt idx="6">
                    <c:v>2.41587</c:v>
                  </c:pt>
                </c:numCache>
              </c:numRef>
            </c:minus>
          </c:errBars>
          <c:cat>
            <c:strRef>
              <c:f>Sheet1!$B$24:$H$24</c:f>
              <c:strCache>
                <c:ptCount val="7"/>
                <c:pt idx="0">
                  <c:v>DAY 2</c:v>
                </c:pt>
                <c:pt idx="1">
                  <c:v>DAY 4</c:v>
                </c:pt>
                <c:pt idx="2">
                  <c:v>DAY 6</c:v>
                </c:pt>
                <c:pt idx="3">
                  <c:v>DAY 8</c:v>
                </c:pt>
                <c:pt idx="4">
                  <c:v>DAY 10</c:v>
                </c:pt>
                <c:pt idx="5">
                  <c:v>DAY 12</c:v>
                </c:pt>
                <c:pt idx="6">
                  <c:v>DAY 14</c:v>
                </c:pt>
              </c:strCache>
            </c:strRef>
          </c:cat>
          <c:val>
            <c:numRef>
              <c:f>Sheet1!$B$25:$H$25</c:f>
              <c:numCache>
                <c:formatCode>General</c:formatCode>
                <c:ptCount val="7"/>
                <c:pt idx="0">
                  <c:v>3.6944444444444446</c:v>
                </c:pt>
                <c:pt idx="1">
                  <c:v>10.75</c:v>
                </c:pt>
                <c:pt idx="2">
                  <c:v>25.833333333333332</c:v>
                </c:pt>
                <c:pt idx="3">
                  <c:v>70.6388888888889</c:v>
                </c:pt>
                <c:pt idx="4">
                  <c:v>58.277777777777771</c:v>
                </c:pt>
                <c:pt idx="5">
                  <c:v>50.361111111111114</c:v>
                </c:pt>
                <c:pt idx="6">
                  <c:v>36.69444444444445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7942-435F-AADF-436F66156387}"/>
            </c:ext>
          </c:extLst>
        </c:ser>
        <c:ser>
          <c:idx val="1"/>
          <c:order val="1"/>
          <c:tx>
            <c:strRef>
              <c:f>Sheet1!$A$26</c:f>
              <c:strCache>
                <c:ptCount val="1"/>
                <c:pt idx="0">
                  <c:v>F1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Sheet1!$I$26:$O$26</c:f>
                <c:numCache>
                  <c:formatCode>General</c:formatCode>
                  <c:ptCount val="7"/>
                  <c:pt idx="0">
                    <c:v>0.89278999999999997</c:v>
                  </c:pt>
                  <c:pt idx="1">
                    <c:v>2.04521</c:v>
                  </c:pt>
                  <c:pt idx="2">
                    <c:v>1.8276399999999999</c:v>
                  </c:pt>
                  <c:pt idx="3">
                    <c:v>1.77582</c:v>
                  </c:pt>
                  <c:pt idx="4">
                    <c:v>2.2874099999999999</c:v>
                  </c:pt>
                  <c:pt idx="5">
                    <c:v>3.0748099999999998</c:v>
                  </c:pt>
                  <c:pt idx="6">
                    <c:v>2.74593</c:v>
                  </c:pt>
                </c:numCache>
              </c:numRef>
            </c:plus>
            <c:minus>
              <c:numRef>
                <c:f>Sheet1!$I$26:$O$26</c:f>
                <c:numCache>
                  <c:formatCode>General</c:formatCode>
                  <c:ptCount val="7"/>
                  <c:pt idx="0">
                    <c:v>0.89278999999999997</c:v>
                  </c:pt>
                  <c:pt idx="1">
                    <c:v>2.04521</c:v>
                  </c:pt>
                  <c:pt idx="2">
                    <c:v>1.8276399999999999</c:v>
                  </c:pt>
                  <c:pt idx="3">
                    <c:v>1.77582</c:v>
                  </c:pt>
                  <c:pt idx="4">
                    <c:v>2.2874099999999999</c:v>
                  </c:pt>
                  <c:pt idx="5">
                    <c:v>3.0748099999999998</c:v>
                  </c:pt>
                  <c:pt idx="6">
                    <c:v>2.74593</c:v>
                  </c:pt>
                </c:numCache>
              </c:numRef>
            </c:minus>
          </c:errBars>
          <c:cat>
            <c:strRef>
              <c:f>Sheet1!$B$24:$H$24</c:f>
              <c:strCache>
                <c:ptCount val="7"/>
                <c:pt idx="0">
                  <c:v>DAY 2</c:v>
                </c:pt>
                <c:pt idx="1">
                  <c:v>DAY 4</c:v>
                </c:pt>
                <c:pt idx="2">
                  <c:v>DAY 6</c:v>
                </c:pt>
                <c:pt idx="3">
                  <c:v>DAY 8</c:v>
                </c:pt>
                <c:pt idx="4">
                  <c:v>DAY 10</c:v>
                </c:pt>
                <c:pt idx="5">
                  <c:v>DAY 12</c:v>
                </c:pt>
                <c:pt idx="6">
                  <c:v>DAY 14</c:v>
                </c:pt>
              </c:strCache>
            </c:strRef>
          </c:cat>
          <c:val>
            <c:numRef>
              <c:f>Sheet1!$B$26:$H$26</c:f>
              <c:numCache>
                <c:formatCode>General</c:formatCode>
                <c:ptCount val="7"/>
                <c:pt idx="0">
                  <c:v>8.3611111111111125</c:v>
                </c:pt>
                <c:pt idx="1">
                  <c:v>28.583333333333332</c:v>
                </c:pt>
                <c:pt idx="2">
                  <c:v>71.416666666666671</c:v>
                </c:pt>
                <c:pt idx="3">
                  <c:v>115.02777777777777</c:v>
                </c:pt>
                <c:pt idx="4">
                  <c:v>95.444444444444457</c:v>
                </c:pt>
                <c:pt idx="5">
                  <c:v>72.888888888888872</c:v>
                </c:pt>
                <c:pt idx="6">
                  <c:v>61.194444444444436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7942-435F-AADF-436F66156387}"/>
            </c:ext>
          </c:extLst>
        </c:ser>
        <c:ser>
          <c:idx val="2"/>
          <c:order val="2"/>
          <c:tx>
            <c:strRef>
              <c:f>Sheet1!$A$27</c:f>
              <c:strCache>
                <c:ptCount val="1"/>
                <c:pt idx="0">
                  <c:v>F3-F1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Sheet1!$I$27:$O$27</c:f>
                <c:numCache>
                  <c:formatCode>General</c:formatCode>
                  <c:ptCount val="7"/>
                  <c:pt idx="0">
                    <c:v>1.6132599999999999</c:v>
                  </c:pt>
                  <c:pt idx="1">
                    <c:v>2.4113899999999999</c:v>
                  </c:pt>
                  <c:pt idx="2">
                    <c:v>3.1292900000000001</c:v>
                  </c:pt>
                  <c:pt idx="3">
                    <c:v>1.9734</c:v>
                  </c:pt>
                  <c:pt idx="4">
                    <c:v>2.0933099999999998</c:v>
                  </c:pt>
                  <c:pt idx="5">
                    <c:v>3.57633</c:v>
                  </c:pt>
                  <c:pt idx="6">
                    <c:v>3.7047699999999999</c:v>
                  </c:pt>
                </c:numCache>
              </c:numRef>
            </c:plus>
            <c:minus>
              <c:numRef>
                <c:f>Sheet1!$I$27:$O$27</c:f>
                <c:numCache>
                  <c:formatCode>General</c:formatCode>
                  <c:ptCount val="7"/>
                  <c:pt idx="0">
                    <c:v>1.6132599999999999</c:v>
                  </c:pt>
                  <c:pt idx="1">
                    <c:v>2.4113899999999999</c:v>
                  </c:pt>
                  <c:pt idx="2">
                    <c:v>3.1292900000000001</c:v>
                  </c:pt>
                  <c:pt idx="3">
                    <c:v>1.9734</c:v>
                  </c:pt>
                  <c:pt idx="4">
                    <c:v>2.0933099999999998</c:v>
                  </c:pt>
                  <c:pt idx="5">
                    <c:v>3.57633</c:v>
                  </c:pt>
                  <c:pt idx="6">
                    <c:v>3.7047699999999999</c:v>
                  </c:pt>
                </c:numCache>
              </c:numRef>
            </c:minus>
          </c:errBars>
          <c:cat>
            <c:strRef>
              <c:f>Sheet1!$B$24:$H$24</c:f>
              <c:strCache>
                <c:ptCount val="7"/>
                <c:pt idx="0">
                  <c:v>DAY 2</c:v>
                </c:pt>
                <c:pt idx="1">
                  <c:v>DAY 4</c:v>
                </c:pt>
                <c:pt idx="2">
                  <c:v>DAY 6</c:v>
                </c:pt>
                <c:pt idx="3">
                  <c:v>DAY 8</c:v>
                </c:pt>
                <c:pt idx="4">
                  <c:v>DAY 10</c:v>
                </c:pt>
                <c:pt idx="5">
                  <c:v>DAY 12</c:v>
                </c:pt>
                <c:pt idx="6">
                  <c:v>DAY 14</c:v>
                </c:pt>
              </c:strCache>
            </c:strRef>
          </c:cat>
          <c:val>
            <c:numRef>
              <c:f>Sheet1!$B$27:$H$27</c:f>
              <c:numCache>
                <c:formatCode>General</c:formatCode>
                <c:ptCount val="7"/>
                <c:pt idx="0">
                  <c:v>12.138888888888888</c:v>
                </c:pt>
                <c:pt idx="1">
                  <c:v>73.916666666666657</c:v>
                </c:pt>
                <c:pt idx="2">
                  <c:v>115.19444444444446</c:v>
                </c:pt>
                <c:pt idx="3">
                  <c:v>253.86111111111109</c:v>
                </c:pt>
                <c:pt idx="4">
                  <c:v>235.33333333333334</c:v>
                </c:pt>
                <c:pt idx="5">
                  <c:v>219.19444444444446</c:v>
                </c:pt>
                <c:pt idx="6">
                  <c:v>207.2222222222222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7942-435F-AADF-436F661563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0758400"/>
        <c:axId val="200759936"/>
      </c:barChart>
      <c:catAx>
        <c:axId val="2007584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0759936"/>
        <c:crosses val="autoZero"/>
        <c:auto val="1"/>
        <c:lblAlgn val="ctr"/>
        <c:lblOffset val="100"/>
        <c:noMultiLvlLbl val="0"/>
      </c:catAx>
      <c:valAx>
        <c:axId val="20075993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U/L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200758400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000000000000122" l="0.70000000000000062" r="0.70000000000000062" t="0.75000000000000122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Sheet2!$A$27</c:f>
              <c:strCache>
                <c:ptCount val="1"/>
                <c:pt idx="0">
                  <c:v>F3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Sheet2!$I$27:$O$27</c:f>
                <c:numCache>
                  <c:formatCode>General</c:formatCode>
                  <c:ptCount val="7"/>
                  <c:pt idx="0">
                    <c:v>0.79688999999999999</c:v>
                  </c:pt>
                  <c:pt idx="1">
                    <c:v>2.5980799999999999</c:v>
                  </c:pt>
                  <c:pt idx="2">
                    <c:v>2.4329000000000001</c:v>
                  </c:pt>
                  <c:pt idx="3">
                    <c:v>1.67659</c:v>
                  </c:pt>
                  <c:pt idx="4">
                    <c:v>2.2216999999999998</c:v>
                  </c:pt>
                  <c:pt idx="5">
                    <c:v>2.9819399999999998</c:v>
                  </c:pt>
                  <c:pt idx="6">
                    <c:v>2.41587</c:v>
                  </c:pt>
                </c:numCache>
              </c:numRef>
            </c:plus>
            <c:minus>
              <c:numRef>
                <c:f>Sheet2!$I$27:$O$27</c:f>
                <c:numCache>
                  <c:formatCode>General</c:formatCode>
                  <c:ptCount val="7"/>
                  <c:pt idx="0">
                    <c:v>0.79688999999999999</c:v>
                  </c:pt>
                  <c:pt idx="1">
                    <c:v>2.5980799999999999</c:v>
                  </c:pt>
                  <c:pt idx="2">
                    <c:v>2.4329000000000001</c:v>
                  </c:pt>
                  <c:pt idx="3">
                    <c:v>1.67659</c:v>
                  </c:pt>
                  <c:pt idx="4">
                    <c:v>2.2216999999999998</c:v>
                  </c:pt>
                  <c:pt idx="5">
                    <c:v>2.9819399999999998</c:v>
                  </c:pt>
                  <c:pt idx="6">
                    <c:v>2.41587</c:v>
                  </c:pt>
                </c:numCache>
              </c:numRef>
            </c:minus>
          </c:errBars>
          <c:cat>
            <c:strRef>
              <c:f>Sheet2!$B$26:$H$26</c:f>
              <c:strCache>
                <c:ptCount val="7"/>
                <c:pt idx="0">
                  <c:v>DAY 2</c:v>
                </c:pt>
                <c:pt idx="1">
                  <c:v>DAY 4</c:v>
                </c:pt>
                <c:pt idx="2">
                  <c:v>DAY 6</c:v>
                </c:pt>
                <c:pt idx="3">
                  <c:v>DAY 8</c:v>
                </c:pt>
                <c:pt idx="4">
                  <c:v>DAY 10</c:v>
                </c:pt>
                <c:pt idx="5">
                  <c:v>DAY 12</c:v>
                </c:pt>
                <c:pt idx="6">
                  <c:v>DAY 14</c:v>
                </c:pt>
              </c:strCache>
            </c:strRef>
          </c:cat>
          <c:val>
            <c:numRef>
              <c:f>Sheet2!$B$27:$H$27</c:f>
              <c:numCache>
                <c:formatCode>General</c:formatCode>
                <c:ptCount val="7"/>
                <c:pt idx="0">
                  <c:v>3.6944444444444446</c:v>
                </c:pt>
                <c:pt idx="1">
                  <c:v>10.75</c:v>
                </c:pt>
                <c:pt idx="2">
                  <c:v>25.833333333333332</c:v>
                </c:pt>
                <c:pt idx="3">
                  <c:v>70.6388888888889</c:v>
                </c:pt>
                <c:pt idx="4">
                  <c:v>58.277777777777771</c:v>
                </c:pt>
                <c:pt idx="5">
                  <c:v>50.361111111111114</c:v>
                </c:pt>
                <c:pt idx="6">
                  <c:v>36.69444444444445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606-4F3E-BB9D-43D02FC15E05}"/>
            </c:ext>
          </c:extLst>
        </c:ser>
        <c:ser>
          <c:idx val="1"/>
          <c:order val="1"/>
          <c:tx>
            <c:strRef>
              <c:f>Sheet2!$A$28</c:f>
              <c:strCache>
                <c:ptCount val="1"/>
                <c:pt idx="0">
                  <c:v>F9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Sheet2!$I$28:$O$28</c:f>
                <c:numCache>
                  <c:formatCode>General</c:formatCode>
                  <c:ptCount val="7"/>
                  <c:pt idx="0">
                    <c:v>2.5305200000000001</c:v>
                  </c:pt>
                  <c:pt idx="1">
                    <c:v>3.8986999999999998</c:v>
                  </c:pt>
                  <c:pt idx="2">
                    <c:v>10.12331</c:v>
                  </c:pt>
                  <c:pt idx="3">
                    <c:v>4.9081799999999998</c:v>
                  </c:pt>
                  <c:pt idx="4">
                    <c:v>5.8516199999999996</c:v>
                  </c:pt>
                  <c:pt idx="5">
                    <c:v>4.8836000000000004</c:v>
                  </c:pt>
                  <c:pt idx="6">
                    <c:v>5.0279299999999996</c:v>
                  </c:pt>
                </c:numCache>
              </c:numRef>
            </c:plus>
            <c:minus>
              <c:numRef>
                <c:f>Sheet2!$I$28:$O$28</c:f>
                <c:numCache>
                  <c:formatCode>General</c:formatCode>
                  <c:ptCount val="7"/>
                  <c:pt idx="0">
                    <c:v>2.5305200000000001</c:v>
                  </c:pt>
                  <c:pt idx="1">
                    <c:v>3.8986999999999998</c:v>
                  </c:pt>
                  <c:pt idx="2">
                    <c:v>10.12331</c:v>
                  </c:pt>
                  <c:pt idx="3">
                    <c:v>4.9081799999999998</c:v>
                  </c:pt>
                  <c:pt idx="4">
                    <c:v>5.8516199999999996</c:v>
                  </c:pt>
                  <c:pt idx="5">
                    <c:v>4.8836000000000004</c:v>
                  </c:pt>
                  <c:pt idx="6">
                    <c:v>5.0279299999999996</c:v>
                  </c:pt>
                </c:numCache>
              </c:numRef>
            </c:minus>
          </c:errBars>
          <c:cat>
            <c:strRef>
              <c:f>Sheet2!$B$26:$H$26</c:f>
              <c:strCache>
                <c:ptCount val="7"/>
                <c:pt idx="0">
                  <c:v>DAY 2</c:v>
                </c:pt>
                <c:pt idx="1">
                  <c:v>DAY 4</c:v>
                </c:pt>
                <c:pt idx="2">
                  <c:v>DAY 6</c:v>
                </c:pt>
                <c:pt idx="3">
                  <c:v>DAY 8</c:v>
                </c:pt>
                <c:pt idx="4">
                  <c:v>DAY 10</c:v>
                </c:pt>
                <c:pt idx="5">
                  <c:v>DAY 12</c:v>
                </c:pt>
                <c:pt idx="6">
                  <c:v>DAY 14</c:v>
                </c:pt>
              </c:strCache>
            </c:strRef>
          </c:cat>
          <c:val>
            <c:numRef>
              <c:f>Sheet2!$B$28:$H$28</c:f>
              <c:numCache>
                <c:formatCode>General</c:formatCode>
                <c:ptCount val="7"/>
                <c:pt idx="0">
                  <c:v>9.6944444444444446</c:v>
                </c:pt>
                <c:pt idx="1">
                  <c:v>40.388888888888886</c:v>
                </c:pt>
                <c:pt idx="2">
                  <c:v>95.75</c:v>
                </c:pt>
                <c:pt idx="3">
                  <c:v>134.41666666666666</c:v>
                </c:pt>
                <c:pt idx="4">
                  <c:v>111.22222222222221</c:v>
                </c:pt>
                <c:pt idx="5">
                  <c:v>96.75</c:v>
                </c:pt>
                <c:pt idx="6">
                  <c:v>81.916666666666671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B606-4F3E-BB9D-43D02FC15E05}"/>
            </c:ext>
          </c:extLst>
        </c:ser>
        <c:ser>
          <c:idx val="2"/>
          <c:order val="2"/>
          <c:tx>
            <c:strRef>
              <c:f>Sheet2!$A$29</c:f>
              <c:strCache>
                <c:ptCount val="1"/>
                <c:pt idx="0">
                  <c:v>F3-F9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Sheet2!$I$29:$O$29</c:f>
                <c:numCache>
                  <c:formatCode>General</c:formatCode>
                  <c:ptCount val="7"/>
                  <c:pt idx="0">
                    <c:v>2.3135699999999999</c:v>
                  </c:pt>
                  <c:pt idx="1">
                    <c:v>3.3647800000000001</c:v>
                  </c:pt>
                  <c:pt idx="2">
                    <c:v>4.8192599999999999</c:v>
                  </c:pt>
                  <c:pt idx="3">
                    <c:v>1.68394</c:v>
                  </c:pt>
                  <c:pt idx="4">
                    <c:v>7.1599300000000001</c:v>
                  </c:pt>
                  <c:pt idx="5">
                    <c:v>2.7328299999999999</c:v>
                  </c:pt>
                  <c:pt idx="6">
                    <c:v>4.7877000000000001</c:v>
                  </c:pt>
                </c:numCache>
              </c:numRef>
            </c:plus>
            <c:minus>
              <c:numRef>
                <c:f>Sheet2!$I$29:$O$29</c:f>
                <c:numCache>
                  <c:formatCode>General</c:formatCode>
                  <c:ptCount val="7"/>
                  <c:pt idx="0">
                    <c:v>2.3135699999999999</c:v>
                  </c:pt>
                  <c:pt idx="1">
                    <c:v>3.3647800000000001</c:v>
                  </c:pt>
                  <c:pt idx="2">
                    <c:v>4.8192599999999999</c:v>
                  </c:pt>
                  <c:pt idx="3">
                    <c:v>1.68394</c:v>
                  </c:pt>
                  <c:pt idx="4">
                    <c:v>7.1599300000000001</c:v>
                  </c:pt>
                  <c:pt idx="5">
                    <c:v>2.7328299999999999</c:v>
                  </c:pt>
                  <c:pt idx="6">
                    <c:v>4.7877000000000001</c:v>
                  </c:pt>
                </c:numCache>
              </c:numRef>
            </c:minus>
          </c:errBars>
          <c:cat>
            <c:strRef>
              <c:f>Sheet2!$B$26:$H$26</c:f>
              <c:strCache>
                <c:ptCount val="7"/>
                <c:pt idx="0">
                  <c:v>DAY 2</c:v>
                </c:pt>
                <c:pt idx="1">
                  <c:v>DAY 4</c:v>
                </c:pt>
                <c:pt idx="2">
                  <c:v>DAY 6</c:v>
                </c:pt>
                <c:pt idx="3">
                  <c:v>DAY 8</c:v>
                </c:pt>
                <c:pt idx="4">
                  <c:v>DAY 10</c:v>
                </c:pt>
                <c:pt idx="5">
                  <c:v>DAY 12</c:v>
                </c:pt>
                <c:pt idx="6">
                  <c:v>DAY 14</c:v>
                </c:pt>
              </c:strCache>
            </c:strRef>
          </c:cat>
          <c:val>
            <c:numRef>
              <c:f>Sheet2!$B$29:$H$29</c:f>
              <c:numCache>
                <c:formatCode>General</c:formatCode>
                <c:ptCount val="7"/>
                <c:pt idx="0">
                  <c:v>14.722222222222223</c:v>
                </c:pt>
                <c:pt idx="1">
                  <c:v>97.583333333333329</c:v>
                </c:pt>
                <c:pt idx="2">
                  <c:v>176.02777777777774</c:v>
                </c:pt>
                <c:pt idx="3">
                  <c:v>272.25000000000006</c:v>
                </c:pt>
                <c:pt idx="4">
                  <c:v>251.88888888888889</c:v>
                </c:pt>
                <c:pt idx="5">
                  <c:v>240.19444444444446</c:v>
                </c:pt>
                <c:pt idx="6">
                  <c:v>223.55555555555554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B606-4F3E-BB9D-43D02FC15E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1071616"/>
        <c:axId val="201077504"/>
      </c:barChart>
      <c:catAx>
        <c:axId val="20107161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077504"/>
        <c:crosses val="autoZero"/>
        <c:auto val="1"/>
        <c:lblAlgn val="ctr"/>
        <c:lblOffset val="100"/>
        <c:noMultiLvlLbl val="0"/>
      </c:catAx>
      <c:valAx>
        <c:axId val="20107750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U/L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201071616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000000000000122" l="0.70000000000000062" r="0.70000000000000062" t="0.750000000000001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Sheet3!$A$30</c:f>
              <c:strCache>
                <c:ptCount val="1"/>
                <c:pt idx="0">
                  <c:v>F3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Sheet3!$I$30:$O$30</c:f>
                <c:numCache>
                  <c:formatCode>General</c:formatCode>
                  <c:ptCount val="7"/>
                  <c:pt idx="0">
                    <c:v>7.6550000000000007E-2</c:v>
                  </c:pt>
                  <c:pt idx="1">
                    <c:v>0.44230000000000003</c:v>
                  </c:pt>
                  <c:pt idx="2">
                    <c:v>2.0000000000000001E-4</c:v>
                  </c:pt>
                  <c:pt idx="3">
                    <c:v>8.8650000000000007E-2</c:v>
                  </c:pt>
                  <c:pt idx="4">
                    <c:v>4.4359999999999997E-2</c:v>
                  </c:pt>
                  <c:pt idx="5">
                    <c:v>0.4446</c:v>
                  </c:pt>
                  <c:pt idx="6">
                    <c:v>1.9000000000000001E-4</c:v>
                  </c:pt>
                </c:numCache>
              </c:numRef>
            </c:plus>
            <c:minus>
              <c:numRef>
                <c:f>Sheet3!$I$30:$O$30</c:f>
                <c:numCache>
                  <c:formatCode>General</c:formatCode>
                  <c:ptCount val="7"/>
                  <c:pt idx="0">
                    <c:v>7.6550000000000007E-2</c:v>
                  </c:pt>
                  <c:pt idx="1">
                    <c:v>0.44230000000000003</c:v>
                  </c:pt>
                  <c:pt idx="2">
                    <c:v>2.0000000000000001E-4</c:v>
                  </c:pt>
                  <c:pt idx="3">
                    <c:v>8.8650000000000007E-2</c:v>
                  </c:pt>
                  <c:pt idx="4">
                    <c:v>4.4359999999999997E-2</c:v>
                  </c:pt>
                  <c:pt idx="5">
                    <c:v>0.4446</c:v>
                  </c:pt>
                  <c:pt idx="6">
                    <c:v>1.9000000000000001E-4</c:v>
                  </c:pt>
                </c:numCache>
              </c:numRef>
            </c:minus>
          </c:errBars>
          <c:cat>
            <c:strRef>
              <c:f>Sheet3!$B$29:$H$29</c:f>
              <c:strCache>
                <c:ptCount val="7"/>
                <c:pt idx="0">
                  <c:v>DAY 2</c:v>
                </c:pt>
                <c:pt idx="1">
                  <c:v>DAY 4</c:v>
                </c:pt>
                <c:pt idx="2">
                  <c:v>DAY 6</c:v>
                </c:pt>
                <c:pt idx="3">
                  <c:v>DAY 8</c:v>
                </c:pt>
                <c:pt idx="4">
                  <c:v>DAY 10</c:v>
                </c:pt>
                <c:pt idx="5">
                  <c:v>DAY 12</c:v>
                </c:pt>
                <c:pt idx="6">
                  <c:v>DAY 14</c:v>
                </c:pt>
              </c:strCache>
            </c:strRef>
          </c:cat>
          <c:val>
            <c:numRef>
              <c:f>Sheet3!$B$30:$H$30</c:f>
              <c:numCache>
                <c:formatCode>General</c:formatCode>
                <c:ptCount val="7"/>
                <c:pt idx="0">
                  <c:v>0.26519337664230264</c:v>
                </c:pt>
                <c:pt idx="1">
                  <c:v>0.61878942989430907</c:v>
                </c:pt>
                <c:pt idx="2">
                  <c:v>1.0617120885335469</c:v>
                </c:pt>
                <c:pt idx="3">
                  <c:v>1.504444392077293</c:v>
                </c:pt>
                <c:pt idx="4">
                  <c:v>1.7705040001516048</c:v>
                </c:pt>
                <c:pt idx="5">
                  <c:v>1.8147715117218322</c:v>
                </c:pt>
                <c:pt idx="6">
                  <c:v>1.7266187473435399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A4F4-4799-996A-9DC952B5D4A6}"/>
            </c:ext>
          </c:extLst>
        </c:ser>
        <c:ser>
          <c:idx val="1"/>
          <c:order val="1"/>
          <c:tx>
            <c:strRef>
              <c:f>Sheet3!$A$31</c:f>
              <c:strCache>
                <c:ptCount val="1"/>
                <c:pt idx="0">
                  <c:v>F1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Sheet3!$I$31:$O$31</c:f>
                <c:numCache>
                  <c:formatCode>General</c:formatCode>
                  <c:ptCount val="7"/>
                  <c:pt idx="0">
                    <c:v>0.44169999999999998</c:v>
                  </c:pt>
                  <c:pt idx="1">
                    <c:v>0.44219999999999998</c:v>
                  </c:pt>
                  <c:pt idx="2">
                    <c:v>4.4209999999999999E-2</c:v>
                  </c:pt>
                  <c:pt idx="3">
                    <c:v>4.4249999999999998E-2</c:v>
                  </c:pt>
                  <c:pt idx="4">
                    <c:v>0.44219999999999998</c:v>
                  </c:pt>
                  <c:pt idx="5">
                    <c:v>0.44190000000000002</c:v>
                  </c:pt>
                  <c:pt idx="6">
                    <c:v>1E-4</c:v>
                  </c:pt>
                </c:numCache>
              </c:numRef>
            </c:plus>
            <c:minus>
              <c:numRef>
                <c:f>Sheet3!$I$31:$O$31</c:f>
                <c:numCache>
                  <c:formatCode>General</c:formatCode>
                  <c:ptCount val="7"/>
                  <c:pt idx="0">
                    <c:v>0.44169999999999998</c:v>
                  </c:pt>
                  <c:pt idx="1">
                    <c:v>0.44219999999999998</c:v>
                  </c:pt>
                  <c:pt idx="2">
                    <c:v>4.4209999999999999E-2</c:v>
                  </c:pt>
                  <c:pt idx="3">
                    <c:v>4.4249999999999998E-2</c:v>
                  </c:pt>
                  <c:pt idx="4">
                    <c:v>0.44219999999999998</c:v>
                  </c:pt>
                  <c:pt idx="5">
                    <c:v>0.44190000000000002</c:v>
                  </c:pt>
                  <c:pt idx="6">
                    <c:v>1E-4</c:v>
                  </c:pt>
                </c:numCache>
              </c:numRef>
            </c:minus>
          </c:errBars>
          <c:cat>
            <c:strRef>
              <c:f>Sheet3!$B$29:$H$29</c:f>
              <c:strCache>
                <c:ptCount val="7"/>
                <c:pt idx="0">
                  <c:v>DAY 2</c:v>
                </c:pt>
                <c:pt idx="1">
                  <c:v>DAY 4</c:v>
                </c:pt>
                <c:pt idx="2">
                  <c:v>DAY 6</c:v>
                </c:pt>
                <c:pt idx="3">
                  <c:v>DAY 8</c:v>
                </c:pt>
                <c:pt idx="4">
                  <c:v>DAY 10</c:v>
                </c:pt>
                <c:pt idx="5">
                  <c:v>DAY 12</c:v>
                </c:pt>
                <c:pt idx="6">
                  <c:v>DAY 14</c:v>
                </c:pt>
              </c:strCache>
            </c:strRef>
          </c:cat>
          <c:val>
            <c:numRef>
              <c:f>Sheet3!$B$31:$H$31</c:f>
              <c:numCache>
                <c:formatCode>General</c:formatCode>
                <c:ptCount val="7"/>
                <c:pt idx="0">
                  <c:v>0.17673211641649636</c:v>
                </c:pt>
                <c:pt idx="1">
                  <c:v>0.44189618668498509</c:v>
                </c:pt>
                <c:pt idx="2">
                  <c:v>0.48629531388152608</c:v>
                </c:pt>
                <c:pt idx="3">
                  <c:v>0.57484460984205177</c:v>
                </c:pt>
                <c:pt idx="4">
                  <c:v>0.84024322830295495</c:v>
                </c:pt>
                <c:pt idx="5">
                  <c:v>0.97333878636796245</c:v>
                </c:pt>
                <c:pt idx="6">
                  <c:v>0.92940918407721851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A4F4-4799-996A-9DC952B5D4A6}"/>
            </c:ext>
          </c:extLst>
        </c:ser>
        <c:ser>
          <c:idx val="2"/>
          <c:order val="2"/>
          <c:tx>
            <c:strRef>
              <c:f>Sheet3!$A$32</c:f>
              <c:strCache>
                <c:ptCount val="1"/>
                <c:pt idx="0">
                  <c:v>F3-F1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Sheet3!$I$32:$O$32</c:f>
                <c:numCache>
                  <c:formatCode>General</c:formatCode>
                  <c:ptCount val="7"/>
                  <c:pt idx="0">
                    <c:v>7.7694799999999997</c:v>
                  </c:pt>
                  <c:pt idx="1">
                    <c:v>8.2418399999999998</c:v>
                  </c:pt>
                  <c:pt idx="2">
                    <c:v>9.27773</c:v>
                  </c:pt>
                  <c:pt idx="3">
                    <c:v>4.3963900000000002</c:v>
                  </c:pt>
                  <c:pt idx="4">
                    <c:v>8.0187899999999992</c:v>
                  </c:pt>
                  <c:pt idx="5">
                    <c:v>8.6530500000000004</c:v>
                  </c:pt>
                  <c:pt idx="6">
                    <c:v>1.07982</c:v>
                  </c:pt>
                </c:numCache>
              </c:numRef>
            </c:plus>
            <c:minus>
              <c:numRef>
                <c:f>Sheet3!$I$32:$O$32</c:f>
                <c:numCache>
                  <c:formatCode>General</c:formatCode>
                  <c:ptCount val="7"/>
                  <c:pt idx="0">
                    <c:v>7.7694799999999997</c:v>
                  </c:pt>
                  <c:pt idx="1">
                    <c:v>8.2418399999999998</c:v>
                  </c:pt>
                  <c:pt idx="2">
                    <c:v>9.27773</c:v>
                  </c:pt>
                  <c:pt idx="3">
                    <c:v>4.3963900000000002</c:v>
                  </c:pt>
                  <c:pt idx="4">
                    <c:v>8.0187899999999992</c:v>
                  </c:pt>
                  <c:pt idx="5">
                    <c:v>8.6530500000000004</c:v>
                  </c:pt>
                  <c:pt idx="6">
                    <c:v>1.07982</c:v>
                  </c:pt>
                </c:numCache>
              </c:numRef>
            </c:minus>
          </c:errBars>
          <c:cat>
            <c:strRef>
              <c:f>Sheet3!$B$29:$H$29</c:f>
              <c:strCache>
                <c:ptCount val="7"/>
                <c:pt idx="0">
                  <c:v>DAY 2</c:v>
                </c:pt>
                <c:pt idx="1">
                  <c:v>DAY 4</c:v>
                </c:pt>
                <c:pt idx="2">
                  <c:v>DAY 6</c:v>
                </c:pt>
                <c:pt idx="3">
                  <c:v>DAY 8</c:v>
                </c:pt>
                <c:pt idx="4">
                  <c:v>DAY 10</c:v>
                </c:pt>
                <c:pt idx="5">
                  <c:v>DAY 12</c:v>
                </c:pt>
                <c:pt idx="6">
                  <c:v>DAY 14</c:v>
                </c:pt>
              </c:strCache>
            </c:strRef>
          </c:cat>
          <c:val>
            <c:numRef>
              <c:f>Sheet3!$B$32:$H$32</c:f>
              <c:numCache>
                <c:formatCode>General</c:formatCode>
                <c:ptCount val="7"/>
                <c:pt idx="0">
                  <c:v>42.735609324936469</c:v>
                </c:pt>
                <c:pt idx="1">
                  <c:v>86.287327894656471</c:v>
                </c:pt>
                <c:pt idx="2">
                  <c:v>156.62330845037999</c:v>
                </c:pt>
                <c:pt idx="3">
                  <c:v>207.80541735765618</c:v>
                </c:pt>
                <c:pt idx="4">
                  <c:v>128.44048252694674</c:v>
                </c:pt>
                <c:pt idx="5">
                  <c:v>58.576480990274071</c:v>
                </c:pt>
                <c:pt idx="6">
                  <c:v>17.765992707988072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A4F4-4799-996A-9DC952B5D4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0975488"/>
        <c:axId val="200977024"/>
      </c:barChart>
      <c:catAx>
        <c:axId val="2009754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0977024"/>
        <c:crosses val="autoZero"/>
        <c:auto val="1"/>
        <c:lblAlgn val="ctr"/>
        <c:lblOffset val="100"/>
        <c:noMultiLvlLbl val="0"/>
      </c:catAx>
      <c:valAx>
        <c:axId val="20097702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U/mgFW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20097548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000000000000122" l="0.70000000000000062" r="0.70000000000000062" t="0.750000000000001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I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Sheet4!$A$27</c:f>
              <c:strCache>
                <c:ptCount val="1"/>
                <c:pt idx="0">
                  <c:v>F3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Sheet4!$O$27</c:f>
                <c:numCache>
                  <c:formatCode>General</c:formatCode>
                  <c:ptCount val="1"/>
                  <c:pt idx="0">
                    <c:v>1.9000000000000001E-4</c:v>
                  </c:pt>
                </c:numCache>
              </c:numRef>
            </c:plus>
            <c:minus>
              <c:numRef>
                <c:f>Sheet4!$I$27:$O$27</c:f>
                <c:numCache>
                  <c:formatCode>General</c:formatCode>
                  <c:ptCount val="7"/>
                  <c:pt idx="0">
                    <c:v>7.6550000000000007E-2</c:v>
                  </c:pt>
                  <c:pt idx="1">
                    <c:v>0.44230000000000003</c:v>
                  </c:pt>
                  <c:pt idx="2">
                    <c:v>2.0000000000000001E-4</c:v>
                  </c:pt>
                  <c:pt idx="3">
                    <c:v>8.8650000000000007E-2</c:v>
                  </c:pt>
                  <c:pt idx="4">
                    <c:v>4.4359999999999997E-2</c:v>
                  </c:pt>
                  <c:pt idx="5">
                    <c:v>4.446E-2</c:v>
                  </c:pt>
                  <c:pt idx="6">
                    <c:v>1.9000000000000001E-4</c:v>
                  </c:pt>
                </c:numCache>
              </c:numRef>
            </c:minus>
          </c:errBars>
          <c:cat>
            <c:strRef>
              <c:f>Sheet4!$B$26:$H$26</c:f>
              <c:strCache>
                <c:ptCount val="7"/>
                <c:pt idx="0">
                  <c:v>DAY 2</c:v>
                </c:pt>
                <c:pt idx="1">
                  <c:v>DAY 4</c:v>
                </c:pt>
                <c:pt idx="2">
                  <c:v>DAY 6</c:v>
                </c:pt>
                <c:pt idx="3">
                  <c:v>DAY 8</c:v>
                </c:pt>
                <c:pt idx="4">
                  <c:v>DAY 10</c:v>
                </c:pt>
                <c:pt idx="5">
                  <c:v>DAY 12</c:v>
                </c:pt>
                <c:pt idx="6">
                  <c:v>DAY 14</c:v>
                </c:pt>
              </c:strCache>
            </c:strRef>
          </c:cat>
          <c:val>
            <c:numRef>
              <c:f>Sheet4!$B$27:$H$27</c:f>
              <c:numCache>
                <c:formatCode>General</c:formatCode>
                <c:ptCount val="7"/>
                <c:pt idx="0">
                  <c:v>0.26519337664230264</c:v>
                </c:pt>
                <c:pt idx="1">
                  <c:v>0.61878942989430907</c:v>
                </c:pt>
                <c:pt idx="2">
                  <c:v>1.0617120885335469</c:v>
                </c:pt>
                <c:pt idx="3">
                  <c:v>1.504444392077293</c:v>
                </c:pt>
                <c:pt idx="4">
                  <c:v>1.7705040001516048</c:v>
                </c:pt>
                <c:pt idx="5">
                  <c:v>1.8147715117218322</c:v>
                </c:pt>
                <c:pt idx="6">
                  <c:v>1.7266187473435399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091-4B26-965E-690355E8D62A}"/>
            </c:ext>
          </c:extLst>
        </c:ser>
        <c:ser>
          <c:idx val="1"/>
          <c:order val="1"/>
          <c:tx>
            <c:strRef>
              <c:f>Sheet4!$A$28</c:f>
              <c:strCache>
                <c:ptCount val="1"/>
                <c:pt idx="0">
                  <c:v>F9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Sheet4!$I$28:$O$28</c:f>
                <c:numCache>
                  <c:formatCode>General</c:formatCode>
                  <c:ptCount val="7"/>
                  <c:pt idx="0">
                    <c:v>0.44180000000000003</c:v>
                  </c:pt>
                  <c:pt idx="1">
                    <c:v>0.7651</c:v>
                  </c:pt>
                  <c:pt idx="2">
                    <c:v>0.44169999999999998</c:v>
                  </c:pt>
                  <c:pt idx="3">
                    <c:v>7.6439999999999994E-2</c:v>
                  </c:pt>
                  <c:pt idx="4">
                    <c:v>1.2E-4</c:v>
                  </c:pt>
                  <c:pt idx="5">
                    <c:v>7.6569999999999999E-2</c:v>
                  </c:pt>
                  <c:pt idx="6">
                    <c:v>7.646E-2</c:v>
                  </c:pt>
                </c:numCache>
              </c:numRef>
            </c:plus>
            <c:minus>
              <c:numRef>
                <c:f>Sheet4!$I$28:$O$28</c:f>
                <c:numCache>
                  <c:formatCode>General</c:formatCode>
                  <c:ptCount val="7"/>
                  <c:pt idx="0">
                    <c:v>0.44180000000000003</c:v>
                  </c:pt>
                  <c:pt idx="1">
                    <c:v>0.7651</c:v>
                  </c:pt>
                  <c:pt idx="2">
                    <c:v>0.44169999999999998</c:v>
                  </c:pt>
                  <c:pt idx="3">
                    <c:v>7.6439999999999994E-2</c:v>
                  </c:pt>
                  <c:pt idx="4">
                    <c:v>1.2E-4</c:v>
                  </c:pt>
                  <c:pt idx="5">
                    <c:v>7.6569999999999999E-2</c:v>
                  </c:pt>
                  <c:pt idx="6">
                    <c:v>7.646E-2</c:v>
                  </c:pt>
                </c:numCache>
              </c:numRef>
            </c:minus>
          </c:errBars>
          <c:cat>
            <c:strRef>
              <c:f>Sheet4!$B$26:$H$26</c:f>
              <c:strCache>
                <c:ptCount val="7"/>
                <c:pt idx="0">
                  <c:v>DAY 2</c:v>
                </c:pt>
                <c:pt idx="1">
                  <c:v>DAY 4</c:v>
                </c:pt>
                <c:pt idx="2">
                  <c:v>DAY 6</c:v>
                </c:pt>
                <c:pt idx="3">
                  <c:v>DAY 8</c:v>
                </c:pt>
                <c:pt idx="4">
                  <c:v>DAY 10</c:v>
                </c:pt>
                <c:pt idx="5">
                  <c:v>DAY 12</c:v>
                </c:pt>
                <c:pt idx="6">
                  <c:v>DAY 14</c:v>
                </c:pt>
              </c:strCache>
            </c:strRef>
          </c:cat>
          <c:val>
            <c:numRef>
              <c:f>Sheet4!$B$28:$H$28</c:f>
              <c:numCache>
                <c:formatCode>General</c:formatCode>
                <c:ptCount val="7"/>
                <c:pt idx="0">
                  <c:v>0.1768053532194469</c:v>
                </c:pt>
                <c:pt idx="1">
                  <c:v>0.53043071284530652</c:v>
                </c:pt>
                <c:pt idx="2">
                  <c:v>0.70741195290862768</c:v>
                </c:pt>
                <c:pt idx="3">
                  <c:v>0.79599062333265513</c:v>
                </c:pt>
                <c:pt idx="4">
                  <c:v>1.060890732064427</c:v>
                </c:pt>
                <c:pt idx="5">
                  <c:v>1.4588859416445785</c:v>
                </c:pt>
                <c:pt idx="6">
                  <c:v>1.3265385421844811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091-4B26-965E-690355E8D62A}"/>
            </c:ext>
          </c:extLst>
        </c:ser>
        <c:ser>
          <c:idx val="2"/>
          <c:order val="2"/>
          <c:tx>
            <c:strRef>
              <c:f>Sheet4!$A$29</c:f>
              <c:strCache>
                <c:ptCount val="1"/>
                <c:pt idx="0">
                  <c:v>F3-F9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Sheet4!$I$29:$O$29</c:f>
                <c:numCache>
                  <c:formatCode>General</c:formatCode>
                  <c:ptCount val="7"/>
                  <c:pt idx="0">
                    <c:v>7.4725799999999998</c:v>
                  </c:pt>
                  <c:pt idx="1">
                    <c:v>8.0697200000000002</c:v>
                  </c:pt>
                  <c:pt idx="2">
                    <c:v>9.6710200000000004</c:v>
                  </c:pt>
                  <c:pt idx="3">
                    <c:v>10.00182</c:v>
                  </c:pt>
                  <c:pt idx="4">
                    <c:v>5.7654100000000001</c:v>
                  </c:pt>
                  <c:pt idx="5">
                    <c:v>6.88931</c:v>
                  </c:pt>
                  <c:pt idx="6">
                    <c:v>7.3425900000000004</c:v>
                  </c:pt>
                </c:numCache>
              </c:numRef>
            </c:plus>
            <c:minus>
              <c:numRef>
                <c:f>Sheet4!$I$29:$O$29</c:f>
                <c:numCache>
                  <c:formatCode>General</c:formatCode>
                  <c:ptCount val="7"/>
                  <c:pt idx="0">
                    <c:v>7.4725799999999998</c:v>
                  </c:pt>
                  <c:pt idx="1">
                    <c:v>8.0697200000000002</c:v>
                  </c:pt>
                  <c:pt idx="2">
                    <c:v>9.6710200000000004</c:v>
                  </c:pt>
                  <c:pt idx="3">
                    <c:v>10.00182</c:v>
                  </c:pt>
                  <c:pt idx="4">
                    <c:v>5.7654100000000001</c:v>
                  </c:pt>
                  <c:pt idx="5">
                    <c:v>6.88931</c:v>
                  </c:pt>
                  <c:pt idx="6">
                    <c:v>7.3425900000000004</c:v>
                  </c:pt>
                </c:numCache>
              </c:numRef>
            </c:minus>
          </c:errBars>
          <c:cat>
            <c:strRef>
              <c:f>Sheet4!$B$26:$H$26</c:f>
              <c:strCache>
                <c:ptCount val="7"/>
                <c:pt idx="0">
                  <c:v>DAY 2</c:v>
                </c:pt>
                <c:pt idx="1">
                  <c:v>DAY 4</c:v>
                </c:pt>
                <c:pt idx="2">
                  <c:v>DAY 6</c:v>
                </c:pt>
                <c:pt idx="3">
                  <c:v>DAY 8</c:v>
                </c:pt>
                <c:pt idx="4">
                  <c:v>DAY 10</c:v>
                </c:pt>
                <c:pt idx="5">
                  <c:v>DAY 12</c:v>
                </c:pt>
                <c:pt idx="6">
                  <c:v>DAY 14</c:v>
                </c:pt>
              </c:strCache>
            </c:strRef>
          </c:cat>
          <c:val>
            <c:numRef>
              <c:f>Sheet4!$B$29:$H$29</c:f>
              <c:numCache>
                <c:formatCode>General</c:formatCode>
                <c:ptCount val="7"/>
                <c:pt idx="0">
                  <c:v>70.598630439584696</c:v>
                </c:pt>
                <c:pt idx="1">
                  <c:v>117.91473381930639</c:v>
                </c:pt>
                <c:pt idx="2">
                  <c:v>181.15125400508234</c:v>
                </c:pt>
                <c:pt idx="3">
                  <c:v>246.73516738481939</c:v>
                </c:pt>
                <c:pt idx="4">
                  <c:v>153.7951607557176</c:v>
                </c:pt>
                <c:pt idx="5">
                  <c:v>79.770191139100632</c:v>
                </c:pt>
                <c:pt idx="6">
                  <c:v>47.110816484366346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091-4B26-965E-690355E8D6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1427968"/>
        <c:axId val="201433856"/>
      </c:barChart>
      <c:catAx>
        <c:axId val="2014279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433856"/>
        <c:crosses val="autoZero"/>
        <c:auto val="1"/>
        <c:lblAlgn val="ctr"/>
        <c:lblOffset val="100"/>
        <c:noMultiLvlLbl val="0"/>
      </c:catAx>
      <c:valAx>
        <c:axId val="20143385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U/mgFW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20142796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485775</xdr:colOff>
      <xdr:row>30</xdr:row>
      <xdr:rowOff>47625</xdr:rowOff>
    </xdr:from>
    <xdr:to>
      <xdr:col>15</xdr:col>
      <xdr:colOff>352424</xdr:colOff>
      <xdr:row>44</xdr:row>
      <xdr:rowOff>123825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66675</xdr:colOff>
      <xdr:row>36</xdr:row>
      <xdr:rowOff>123825</xdr:rowOff>
    </xdr:from>
    <xdr:to>
      <xdr:col>13</xdr:col>
      <xdr:colOff>180975</xdr:colOff>
      <xdr:row>51</xdr:row>
      <xdr:rowOff>9525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466725</xdr:colOff>
      <xdr:row>36</xdr:row>
      <xdr:rowOff>104774</xdr:rowOff>
    </xdr:from>
    <xdr:to>
      <xdr:col>13</xdr:col>
      <xdr:colOff>371475</xdr:colOff>
      <xdr:row>55</xdr:row>
      <xdr:rowOff>38099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447675</xdr:colOff>
      <xdr:row>31</xdr:row>
      <xdr:rowOff>95250</xdr:rowOff>
    </xdr:from>
    <xdr:to>
      <xdr:col>13</xdr:col>
      <xdr:colOff>142875</xdr:colOff>
      <xdr:row>45</xdr:row>
      <xdr:rowOff>171450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7"/>
  <sheetViews>
    <sheetView topLeftCell="A9" workbookViewId="0">
      <selection activeCell="T38" sqref="T38"/>
    </sheetView>
  </sheetViews>
  <sheetFormatPr defaultRowHeight="15" x14ac:dyDescent="0.25"/>
  <sheetData>
    <row r="1" spans="1:22" x14ac:dyDescent="0.25">
      <c r="C1" s="35" t="s">
        <v>42</v>
      </c>
    </row>
    <row r="2" spans="1:22" x14ac:dyDescent="0.25">
      <c r="A2" s="21" t="s">
        <v>0</v>
      </c>
      <c r="B2" s="21" t="s">
        <v>1</v>
      </c>
      <c r="C2" s="21" t="s">
        <v>2</v>
      </c>
      <c r="D2" s="21" t="s">
        <v>3</v>
      </c>
      <c r="E2" s="21" t="s">
        <v>1</v>
      </c>
      <c r="F2" s="21" t="s">
        <v>2</v>
      </c>
      <c r="G2" s="21" t="s">
        <v>4</v>
      </c>
      <c r="H2" s="21" t="s">
        <v>1</v>
      </c>
      <c r="I2" s="21" t="s">
        <v>2</v>
      </c>
      <c r="J2" s="21" t="s">
        <v>5</v>
      </c>
      <c r="K2" s="21" t="s">
        <v>1</v>
      </c>
      <c r="L2" s="21" t="s">
        <v>2</v>
      </c>
      <c r="M2" s="21" t="s">
        <v>6</v>
      </c>
      <c r="N2" s="21" t="s">
        <v>1</v>
      </c>
      <c r="O2" s="21" t="s">
        <v>2</v>
      </c>
      <c r="P2" s="21" t="s">
        <v>7</v>
      </c>
      <c r="Q2" s="21" t="s">
        <v>1</v>
      </c>
      <c r="R2" s="21" t="s">
        <v>2</v>
      </c>
      <c r="S2" s="21" t="s">
        <v>8</v>
      </c>
      <c r="T2" s="21" t="s">
        <v>1</v>
      </c>
      <c r="U2" s="21" t="s">
        <v>2</v>
      </c>
      <c r="V2" s="21" t="s">
        <v>9</v>
      </c>
    </row>
    <row r="3" spans="1:22" x14ac:dyDescent="0.25">
      <c r="A3" s="21" t="s">
        <v>10</v>
      </c>
      <c r="B3" s="1">
        <v>2E-3</v>
      </c>
      <c r="C3" s="1">
        <v>2.9000000000000001E-2</v>
      </c>
      <c r="D3">
        <f>(C3-B3)</f>
        <v>2.7000000000000003E-2</v>
      </c>
      <c r="E3" s="2">
        <v>2E-3</v>
      </c>
      <c r="F3" s="2">
        <v>7.6999999999999999E-2</v>
      </c>
      <c r="G3">
        <f>(F3-E3)</f>
        <v>7.4999999999999997E-2</v>
      </c>
      <c r="H3" s="3">
        <v>3.0000000000000001E-3</v>
      </c>
      <c r="I3" s="3">
        <v>0.26100000000000001</v>
      </c>
      <c r="J3">
        <f>(I3-H3)</f>
        <v>0.25800000000000001</v>
      </c>
      <c r="K3" s="4">
        <v>6.0000000000000001E-3</v>
      </c>
      <c r="L3" s="4">
        <v>0.82199999999999995</v>
      </c>
      <c r="M3">
        <f>(L3-K3)</f>
        <v>0.81599999999999995</v>
      </c>
      <c r="N3" s="5">
        <v>6.0000000000000001E-3</v>
      </c>
      <c r="O3" s="5">
        <v>0.65700000000000003</v>
      </c>
      <c r="P3">
        <f>(O3-N3)</f>
        <v>0.65100000000000002</v>
      </c>
      <c r="Q3" s="6">
        <v>6.0000000000000001E-3</v>
      </c>
      <c r="R3" s="6">
        <v>0.54300000000000004</v>
      </c>
      <c r="S3">
        <f>(R3-Q3)</f>
        <v>0.53700000000000003</v>
      </c>
      <c r="T3" s="7">
        <v>4.0000000000000001E-3</v>
      </c>
      <c r="U3" s="7">
        <v>0.38900000000000001</v>
      </c>
      <c r="V3">
        <f>(U3-T3)</f>
        <v>0.38500000000000001</v>
      </c>
    </row>
    <row r="4" spans="1:22" x14ac:dyDescent="0.25">
      <c r="A4" s="21" t="s">
        <v>11</v>
      </c>
      <c r="B4" s="1">
        <v>2E-3</v>
      </c>
      <c r="C4" s="1">
        <v>4.8000000000000001E-2</v>
      </c>
      <c r="D4" s="21">
        <f>(C4-B4)</f>
        <v>4.5999999999999999E-2</v>
      </c>
      <c r="E4" s="2">
        <v>2E-3</v>
      </c>
      <c r="F4" s="2">
        <v>0.13100000000000001</v>
      </c>
      <c r="G4" s="21">
        <f t="shared" ref="G4:G11" si="0">(F4-E4)</f>
        <v>0.129</v>
      </c>
      <c r="H4" s="3">
        <v>5.0000000000000001E-3</v>
      </c>
      <c r="I4" s="3">
        <v>0.318</v>
      </c>
      <c r="J4" s="21">
        <f t="shared" ref="J4:J11" si="1">(I4-H4)</f>
        <v>0.313</v>
      </c>
      <c r="K4" s="4">
        <v>6.0000000000000001E-3</v>
      </c>
      <c r="L4" s="4">
        <v>0.84799999999999998</v>
      </c>
      <c r="M4" s="21">
        <f t="shared" ref="M4:M11" si="2">(L4-K4)</f>
        <v>0.84199999999999997</v>
      </c>
      <c r="N4" s="5">
        <v>5.0000000000000001E-3</v>
      </c>
      <c r="O4" s="5">
        <v>0.70899999999999996</v>
      </c>
      <c r="P4" s="21">
        <f t="shared" ref="P4:P11" si="3">(O4-N4)</f>
        <v>0.70399999999999996</v>
      </c>
      <c r="Q4" s="6">
        <v>2E-3</v>
      </c>
      <c r="R4" s="6">
        <v>0.61899999999999999</v>
      </c>
      <c r="S4" s="21">
        <f t="shared" ref="S4:S11" si="4">(R4-Q4)</f>
        <v>0.61699999999999999</v>
      </c>
      <c r="T4" s="7">
        <v>5.0000000000000001E-3</v>
      </c>
      <c r="U4" s="7">
        <v>0.45800000000000002</v>
      </c>
      <c r="V4" s="21">
        <f t="shared" ref="V4:V11" si="5">(U4-T4)</f>
        <v>0.45300000000000001</v>
      </c>
    </row>
    <row r="5" spans="1:22" x14ac:dyDescent="0.25">
      <c r="A5" s="21" t="s">
        <v>12</v>
      </c>
      <c r="B5" s="1">
        <v>1E-3</v>
      </c>
      <c r="C5" s="1">
        <v>6.0999999999999999E-2</v>
      </c>
      <c r="D5" s="21">
        <f t="shared" ref="D5:D11" si="6">(C5-B5)</f>
        <v>0.06</v>
      </c>
      <c r="E5" s="2">
        <v>1E-3</v>
      </c>
      <c r="F5" s="2">
        <v>0.184</v>
      </c>
      <c r="G5" s="21">
        <f t="shared" si="0"/>
        <v>0.183</v>
      </c>
      <c r="H5" s="3">
        <v>5.0000000000000001E-3</v>
      </c>
      <c r="I5" s="3">
        <v>0.36399999999999999</v>
      </c>
      <c r="J5" s="21">
        <f t="shared" si="1"/>
        <v>0.35899999999999999</v>
      </c>
      <c r="K5" s="4">
        <v>4.0000000000000001E-3</v>
      </c>
      <c r="L5" s="4">
        <v>0.88900000000000001</v>
      </c>
      <c r="M5" s="21">
        <f t="shared" si="2"/>
        <v>0.88500000000000001</v>
      </c>
      <c r="N5" s="5">
        <v>5.0000000000000001E-3</v>
      </c>
      <c r="O5" s="5">
        <v>0.748</v>
      </c>
      <c r="P5" s="21">
        <f t="shared" si="3"/>
        <v>0.74299999999999999</v>
      </c>
      <c r="Q5" s="6">
        <v>2E-3</v>
      </c>
      <c r="R5" s="6">
        <v>0.66100000000000003</v>
      </c>
      <c r="S5" s="21">
        <f t="shared" si="4"/>
        <v>0.65900000000000003</v>
      </c>
      <c r="T5" s="7">
        <v>4.0000000000000001E-3</v>
      </c>
      <c r="U5" s="7">
        <v>0.48699999999999999</v>
      </c>
      <c r="V5" s="21">
        <f t="shared" si="5"/>
        <v>0.48299999999999998</v>
      </c>
    </row>
    <row r="6" spans="1:22" x14ac:dyDescent="0.25">
      <c r="A6" s="21" t="s">
        <v>13</v>
      </c>
      <c r="B6" s="8">
        <v>3.0000000000000001E-3</v>
      </c>
      <c r="C6" s="8">
        <v>8.4000000000000005E-2</v>
      </c>
      <c r="D6" s="21">
        <f t="shared" si="6"/>
        <v>8.1000000000000003E-2</v>
      </c>
      <c r="E6" s="9">
        <v>7.0000000000000001E-3</v>
      </c>
      <c r="F6" s="9">
        <v>0.307</v>
      </c>
      <c r="G6" s="21">
        <f t="shared" si="0"/>
        <v>0.3</v>
      </c>
      <c r="H6" s="10">
        <v>8.0000000000000002E-3</v>
      </c>
      <c r="I6" s="10">
        <v>0.82399999999999995</v>
      </c>
      <c r="J6" s="21">
        <f>(I6-H6)</f>
        <v>0.81599999999999995</v>
      </c>
      <c r="K6" s="11">
        <v>7.0000000000000001E-3</v>
      </c>
      <c r="L6" s="11">
        <v>1.3540000000000001</v>
      </c>
      <c r="M6" s="21">
        <f t="shared" si="2"/>
        <v>1.3470000000000002</v>
      </c>
      <c r="N6" s="12">
        <v>5.0000000000000001E-3</v>
      </c>
      <c r="O6" s="12">
        <v>1.1040000000000001</v>
      </c>
      <c r="P6" s="21">
        <f t="shared" si="3"/>
        <v>1.0990000000000002</v>
      </c>
      <c r="Q6" s="13">
        <v>6.0000000000000001E-3</v>
      </c>
      <c r="R6" s="13">
        <v>0.81299999999999994</v>
      </c>
      <c r="S6" s="21">
        <f t="shared" si="4"/>
        <v>0.80699999999999994</v>
      </c>
      <c r="T6" s="14">
        <v>4.0000000000000001E-3</v>
      </c>
      <c r="U6" s="14">
        <v>0.68300000000000005</v>
      </c>
      <c r="V6" s="21">
        <f t="shared" si="5"/>
        <v>0.67900000000000005</v>
      </c>
    </row>
    <row r="7" spans="1:22" x14ac:dyDescent="0.25">
      <c r="A7" s="21" t="s">
        <v>14</v>
      </c>
      <c r="B7" s="8">
        <v>4.0000000000000001E-3</v>
      </c>
      <c r="C7" s="8">
        <v>0.106</v>
      </c>
      <c r="D7" s="21">
        <f t="shared" si="6"/>
        <v>0.10199999999999999</v>
      </c>
      <c r="E7" s="9">
        <v>7.0000000000000001E-3</v>
      </c>
      <c r="F7" s="9">
        <v>0.35099999999999998</v>
      </c>
      <c r="G7" s="21">
        <f t="shared" si="0"/>
        <v>0.34399999999999997</v>
      </c>
      <c r="H7" s="10">
        <v>7.0000000000000001E-3</v>
      </c>
      <c r="I7" s="10">
        <v>0.871</v>
      </c>
      <c r="J7" s="21">
        <f t="shared" si="1"/>
        <v>0.86399999999999999</v>
      </c>
      <c r="K7" s="11">
        <v>7.0000000000000001E-3</v>
      </c>
      <c r="L7" s="11">
        <v>1.381</v>
      </c>
      <c r="M7" s="21">
        <f t="shared" si="2"/>
        <v>1.3740000000000001</v>
      </c>
      <c r="N7" s="12">
        <v>6.0000000000000001E-3</v>
      </c>
      <c r="O7" s="12">
        <v>1.149</v>
      </c>
      <c r="P7" s="21">
        <f t="shared" si="3"/>
        <v>1.143</v>
      </c>
      <c r="Q7" s="13">
        <v>3.0000000000000001E-3</v>
      </c>
      <c r="R7" s="13">
        <v>0.88600000000000001</v>
      </c>
      <c r="S7" s="21">
        <f t="shared" si="4"/>
        <v>0.88300000000000001</v>
      </c>
      <c r="T7" s="14">
        <v>7.0000000000000001E-3</v>
      </c>
      <c r="U7" s="14">
        <v>0.73799999999999999</v>
      </c>
      <c r="V7" s="21">
        <f t="shared" si="5"/>
        <v>0.73099999999999998</v>
      </c>
    </row>
    <row r="8" spans="1:22" x14ac:dyDescent="0.25">
      <c r="A8" s="21" t="s">
        <v>15</v>
      </c>
      <c r="B8" s="8">
        <v>4.0000000000000001E-3</v>
      </c>
      <c r="C8" s="8">
        <v>0.122</v>
      </c>
      <c r="D8" s="21">
        <f t="shared" si="6"/>
        <v>0.11799999999999999</v>
      </c>
      <c r="E8" s="9">
        <v>8.0000000000000002E-3</v>
      </c>
      <c r="F8" s="9">
        <v>0.39300000000000002</v>
      </c>
      <c r="G8" s="21">
        <f t="shared" si="0"/>
        <v>0.38500000000000001</v>
      </c>
      <c r="H8" s="10">
        <v>7.0000000000000001E-3</v>
      </c>
      <c r="I8" s="10">
        <v>0.89800000000000002</v>
      </c>
      <c r="J8" s="21">
        <f t="shared" si="1"/>
        <v>0.89100000000000001</v>
      </c>
      <c r="K8" s="11">
        <v>8.0000000000000002E-3</v>
      </c>
      <c r="L8" s="11">
        <v>1.4279999999999999</v>
      </c>
      <c r="M8" s="21">
        <f t="shared" si="2"/>
        <v>1.42</v>
      </c>
      <c r="N8" s="12">
        <v>3.0000000000000001E-3</v>
      </c>
      <c r="O8" s="12">
        <v>1.1970000000000001</v>
      </c>
      <c r="P8" s="21">
        <f t="shared" si="3"/>
        <v>1.1940000000000002</v>
      </c>
      <c r="Q8" s="13">
        <v>7.0000000000000001E-3</v>
      </c>
      <c r="R8" s="13">
        <v>0.94099999999999995</v>
      </c>
      <c r="S8" s="21">
        <f t="shared" si="4"/>
        <v>0.93399999999999994</v>
      </c>
      <c r="T8" s="14">
        <v>3.0000000000000001E-3</v>
      </c>
      <c r="U8" s="14">
        <v>0.79600000000000004</v>
      </c>
      <c r="V8" s="21">
        <f t="shared" si="5"/>
        <v>0.79300000000000004</v>
      </c>
    </row>
    <row r="9" spans="1:22" x14ac:dyDescent="0.25">
      <c r="A9" s="21" t="s">
        <v>16</v>
      </c>
      <c r="B9" s="15">
        <v>7.0000000000000001E-3</v>
      </c>
      <c r="C9" s="15">
        <v>0.151</v>
      </c>
      <c r="D9" s="21">
        <f t="shared" si="6"/>
        <v>0.14399999999999999</v>
      </c>
      <c r="E9" s="16">
        <v>6.0000000000000001E-3</v>
      </c>
      <c r="F9" s="16">
        <v>0.84099999999999997</v>
      </c>
      <c r="G9" s="21">
        <f t="shared" si="0"/>
        <v>0.83499999999999996</v>
      </c>
      <c r="H9" s="17">
        <v>8.0000000000000002E-3</v>
      </c>
      <c r="I9" s="17">
        <v>1.321</v>
      </c>
      <c r="J9" s="21">
        <f t="shared" si="1"/>
        <v>1.3129999999999999</v>
      </c>
      <c r="K9" s="18">
        <v>7.0000000000000001E-3</v>
      </c>
      <c r="L9" s="18">
        <v>3.0129999999999999</v>
      </c>
      <c r="M9" s="21">
        <f t="shared" si="2"/>
        <v>3.0059999999999998</v>
      </c>
      <c r="N9" s="19">
        <v>4.0000000000000001E-3</v>
      </c>
      <c r="O9" s="19">
        <v>2.7850000000000001</v>
      </c>
      <c r="P9" s="21">
        <f t="shared" si="3"/>
        <v>2.7810000000000001</v>
      </c>
      <c r="Q9" s="20">
        <v>5.0000000000000001E-3</v>
      </c>
      <c r="R9" s="20">
        <v>2.5739999999999998</v>
      </c>
      <c r="S9" s="21">
        <f t="shared" si="4"/>
        <v>2.569</v>
      </c>
      <c r="T9" s="21">
        <v>5.0000000000000001E-3</v>
      </c>
      <c r="U9" s="21">
        <v>2.415</v>
      </c>
      <c r="V9" s="21">
        <f t="shared" si="5"/>
        <v>2.41</v>
      </c>
    </row>
    <row r="10" spans="1:22" x14ac:dyDescent="0.25">
      <c r="A10" s="21" t="s">
        <v>17</v>
      </c>
      <c r="B10" s="15">
        <v>7.0000000000000001E-3</v>
      </c>
      <c r="C10" s="15">
        <v>0.187</v>
      </c>
      <c r="D10" s="21">
        <f t="shared" si="6"/>
        <v>0.18</v>
      </c>
      <c r="E10" s="16">
        <v>8.0000000000000002E-3</v>
      </c>
      <c r="F10" s="16">
        <v>0.89900000000000002</v>
      </c>
      <c r="G10" s="21">
        <f t="shared" si="0"/>
        <v>0.89100000000000001</v>
      </c>
      <c r="H10" s="17">
        <v>7.0000000000000001E-3</v>
      </c>
      <c r="I10" s="17">
        <v>1.399</v>
      </c>
      <c r="J10" s="21">
        <f t="shared" si="1"/>
        <v>1.3920000000000001</v>
      </c>
      <c r="K10" s="18">
        <v>6.0000000000000001E-3</v>
      </c>
      <c r="L10" s="18">
        <v>3.0510000000000002</v>
      </c>
      <c r="M10" s="21">
        <f t="shared" si="2"/>
        <v>3.0450000000000004</v>
      </c>
      <c r="N10" s="19">
        <v>5.0000000000000001E-3</v>
      </c>
      <c r="O10" s="19">
        <v>2.8279999999999998</v>
      </c>
      <c r="P10" s="21">
        <f t="shared" si="3"/>
        <v>2.823</v>
      </c>
      <c r="Q10" s="20">
        <v>6.0000000000000001E-3</v>
      </c>
      <c r="R10" s="20">
        <v>2.6150000000000002</v>
      </c>
      <c r="S10" s="21">
        <f t="shared" si="4"/>
        <v>2.6090000000000004</v>
      </c>
      <c r="T10" s="21">
        <v>7.0000000000000001E-3</v>
      </c>
      <c r="U10" s="21">
        <v>2.4929999999999999</v>
      </c>
      <c r="V10" s="21">
        <f t="shared" si="5"/>
        <v>2.4859999999999998</v>
      </c>
    </row>
    <row r="11" spans="1:22" x14ac:dyDescent="0.25">
      <c r="A11" s="21" t="s">
        <v>18</v>
      </c>
      <c r="B11" s="15">
        <v>8.0000000000000002E-3</v>
      </c>
      <c r="C11" s="15">
        <v>0.121</v>
      </c>
      <c r="D11" s="21">
        <f t="shared" si="6"/>
        <v>0.11299999999999999</v>
      </c>
      <c r="E11" s="16">
        <v>6.0000000000000001E-3</v>
      </c>
      <c r="F11" s="16">
        <v>0.94099999999999995</v>
      </c>
      <c r="G11" s="21">
        <f t="shared" si="0"/>
        <v>0.93499999999999994</v>
      </c>
      <c r="H11" s="17">
        <v>5.0000000000000001E-3</v>
      </c>
      <c r="I11" s="17">
        <v>1.4470000000000001</v>
      </c>
      <c r="J11" s="21">
        <f t="shared" si="1"/>
        <v>1.4420000000000002</v>
      </c>
      <c r="K11" s="18">
        <v>4.0000000000000001E-3</v>
      </c>
      <c r="L11" s="21">
        <v>3.0920000000000001</v>
      </c>
      <c r="M11" s="21">
        <f t="shared" si="2"/>
        <v>3.0880000000000001</v>
      </c>
      <c r="N11" s="19">
        <v>5.0000000000000001E-3</v>
      </c>
      <c r="O11" s="19">
        <v>2.8730000000000002</v>
      </c>
      <c r="P11" s="21">
        <f t="shared" si="3"/>
        <v>2.8680000000000003</v>
      </c>
      <c r="Q11" s="20">
        <v>6.0000000000000001E-3</v>
      </c>
      <c r="R11" s="20">
        <v>2.7189999999999999</v>
      </c>
      <c r="S11" s="21">
        <f t="shared" si="4"/>
        <v>2.7130000000000001</v>
      </c>
      <c r="T11" s="21">
        <v>3.0000000000000001E-3</v>
      </c>
      <c r="U11" s="21">
        <v>2.5670000000000002</v>
      </c>
      <c r="V11" s="21">
        <f t="shared" si="5"/>
        <v>2.5640000000000001</v>
      </c>
    </row>
    <row r="13" spans="1:22" x14ac:dyDescent="0.25">
      <c r="B13" s="21" t="s">
        <v>3</v>
      </c>
      <c r="C13" s="21" t="s">
        <v>4</v>
      </c>
      <c r="D13" s="21" t="s">
        <v>5</v>
      </c>
      <c r="E13" s="21" t="s">
        <v>6</v>
      </c>
      <c r="F13" s="21" t="s">
        <v>7</v>
      </c>
      <c r="G13" s="21" t="s">
        <v>8</v>
      </c>
      <c r="H13" s="21" t="s">
        <v>9</v>
      </c>
    </row>
    <row r="14" spans="1:22" x14ac:dyDescent="0.25">
      <c r="A14" s="21" t="s">
        <v>10</v>
      </c>
      <c r="B14">
        <f>(D3*3*1000000)/36000</f>
        <v>2.2500000000000004</v>
      </c>
      <c r="C14">
        <f>(G3*3*1000000)/36000</f>
        <v>6.2499999999999991</v>
      </c>
      <c r="D14">
        <f>(J3*3*1000000)/36000</f>
        <v>21.5</v>
      </c>
      <c r="E14">
        <f>(M3*3*1000000)/36000</f>
        <v>68</v>
      </c>
      <c r="F14">
        <f>(P3*3*1000000)/36000</f>
        <v>54.25</v>
      </c>
      <c r="G14">
        <f>(S3*3*1000000)/36000</f>
        <v>44.750000000000007</v>
      </c>
      <c r="H14">
        <f>(V3*3*1000000)/36000</f>
        <v>32.083333333333336</v>
      </c>
    </row>
    <row r="15" spans="1:22" x14ac:dyDescent="0.25">
      <c r="A15" s="21" t="s">
        <v>11</v>
      </c>
      <c r="B15" s="21">
        <f t="shared" ref="B15:B22" si="7">(D4*3*1000000)/36000</f>
        <v>3.8333333333333335</v>
      </c>
      <c r="C15" s="21">
        <f t="shared" ref="C15:C22" si="8">(G4*3*1000000)/36000</f>
        <v>10.75</v>
      </c>
      <c r="D15" s="21">
        <f t="shared" ref="D15:D22" si="9">(J4*3*1000000)/36000</f>
        <v>26.083333333333332</v>
      </c>
      <c r="E15" s="21">
        <f t="shared" ref="E15:E22" si="10">(M4*3*1000000)/36000</f>
        <v>70.166666666666671</v>
      </c>
      <c r="F15" s="21">
        <f t="shared" ref="F15:F22" si="11">(P4*3*1000000)/36000</f>
        <v>58.666666666666664</v>
      </c>
      <c r="G15" s="21">
        <f t="shared" ref="G15:G22" si="12">(S4*3*1000000)/36000</f>
        <v>51.416666666666664</v>
      </c>
      <c r="H15" s="21">
        <f t="shared" ref="H15:H22" si="13">(V4*3*1000000)/36000</f>
        <v>37.75</v>
      </c>
    </row>
    <row r="16" spans="1:22" x14ac:dyDescent="0.25">
      <c r="A16" s="21" t="s">
        <v>12</v>
      </c>
      <c r="B16" s="21">
        <f t="shared" si="7"/>
        <v>5</v>
      </c>
      <c r="C16" s="21">
        <f t="shared" si="8"/>
        <v>15.249999999999996</v>
      </c>
      <c r="D16" s="21">
        <f t="shared" si="9"/>
        <v>29.916666666666668</v>
      </c>
      <c r="E16" s="21">
        <f t="shared" si="10"/>
        <v>73.750000000000014</v>
      </c>
      <c r="F16" s="21">
        <f t="shared" si="11"/>
        <v>61.916666666666664</v>
      </c>
      <c r="G16" s="21">
        <f t="shared" si="12"/>
        <v>54.916666666666664</v>
      </c>
      <c r="H16" s="21">
        <f t="shared" si="13"/>
        <v>40.249999999999993</v>
      </c>
    </row>
    <row r="17" spans="1:15" x14ac:dyDescent="0.25">
      <c r="A17" s="21" t="s">
        <v>13</v>
      </c>
      <c r="B17" s="21">
        <f t="shared" si="7"/>
        <v>6.75</v>
      </c>
      <c r="C17" s="21">
        <f t="shared" si="8"/>
        <v>24.999999999999996</v>
      </c>
      <c r="D17" s="21">
        <f t="shared" si="9"/>
        <v>68</v>
      </c>
      <c r="E17" s="21">
        <f t="shared" si="10"/>
        <v>112.25000000000001</v>
      </c>
      <c r="F17" s="21">
        <f t="shared" si="11"/>
        <v>91.583333333333343</v>
      </c>
      <c r="G17" s="21">
        <f t="shared" si="12"/>
        <v>67.25</v>
      </c>
      <c r="H17" s="21">
        <f t="shared" si="13"/>
        <v>56.583333333333336</v>
      </c>
    </row>
    <row r="18" spans="1:15" x14ac:dyDescent="0.25">
      <c r="A18" s="21" t="s">
        <v>14</v>
      </c>
      <c r="B18" s="21">
        <f t="shared" si="7"/>
        <v>8.5</v>
      </c>
      <c r="C18" s="21">
        <f t="shared" si="8"/>
        <v>28.666666666666668</v>
      </c>
      <c r="D18" s="21">
        <f t="shared" si="9"/>
        <v>72</v>
      </c>
      <c r="E18" s="21">
        <f t="shared" si="10"/>
        <v>114.5</v>
      </c>
      <c r="F18" s="21">
        <f t="shared" si="11"/>
        <v>95.250000000000014</v>
      </c>
      <c r="G18" s="21">
        <f t="shared" si="12"/>
        <v>73.583333333333329</v>
      </c>
      <c r="H18" s="21">
        <f t="shared" si="13"/>
        <v>60.916666666666664</v>
      </c>
    </row>
    <row r="19" spans="1:15" x14ac:dyDescent="0.25">
      <c r="A19" s="21" t="s">
        <v>15</v>
      </c>
      <c r="B19" s="21">
        <f t="shared" si="7"/>
        <v>9.8333333333333339</v>
      </c>
      <c r="C19" s="21">
        <f t="shared" si="8"/>
        <v>32.083333333333336</v>
      </c>
      <c r="D19" s="21">
        <f t="shared" si="9"/>
        <v>74.25</v>
      </c>
      <c r="E19" s="21">
        <f t="shared" si="10"/>
        <v>118.33333333333333</v>
      </c>
      <c r="F19" s="21">
        <f t="shared" si="11"/>
        <v>99.500000000000028</v>
      </c>
      <c r="G19" s="21">
        <f t="shared" si="12"/>
        <v>77.833333333333314</v>
      </c>
      <c r="H19" s="21">
        <f t="shared" si="13"/>
        <v>66.083333333333329</v>
      </c>
    </row>
    <row r="20" spans="1:15" x14ac:dyDescent="0.25">
      <c r="A20" s="21" t="s">
        <v>16</v>
      </c>
      <c r="B20" s="21">
        <f t="shared" si="7"/>
        <v>11.999999999999998</v>
      </c>
      <c r="C20" s="21">
        <f t="shared" si="8"/>
        <v>69.583333333333329</v>
      </c>
      <c r="D20" s="21">
        <f t="shared" si="9"/>
        <v>109.41666666666667</v>
      </c>
      <c r="E20" s="21">
        <f>(M9*3*1000000)/36000</f>
        <v>250.49999999999994</v>
      </c>
      <c r="F20" s="21">
        <f t="shared" si="11"/>
        <v>231.75</v>
      </c>
      <c r="G20" s="21">
        <f t="shared" si="12"/>
        <v>214.08333333333334</v>
      </c>
      <c r="H20" s="21">
        <f t="shared" si="13"/>
        <v>200.83333333333334</v>
      </c>
    </row>
    <row r="21" spans="1:15" x14ac:dyDescent="0.25">
      <c r="A21" s="21" t="s">
        <v>17</v>
      </c>
      <c r="B21" s="21">
        <f t="shared" si="7"/>
        <v>15</v>
      </c>
      <c r="C21" s="21">
        <f t="shared" si="8"/>
        <v>74.25</v>
      </c>
      <c r="D21" s="21">
        <f t="shared" si="9"/>
        <v>116</v>
      </c>
      <c r="E21" s="21">
        <f t="shared" si="10"/>
        <v>253.75000000000006</v>
      </c>
      <c r="F21" s="21">
        <f t="shared" si="11"/>
        <v>235.25</v>
      </c>
      <c r="G21" s="21">
        <f t="shared" si="12"/>
        <v>217.41666666666671</v>
      </c>
      <c r="H21" s="21">
        <f t="shared" si="13"/>
        <v>207.16666666666663</v>
      </c>
    </row>
    <row r="22" spans="1:15" x14ac:dyDescent="0.25">
      <c r="A22" s="21" t="s">
        <v>18</v>
      </c>
      <c r="B22" s="21">
        <f t="shared" si="7"/>
        <v>9.4166666666666643</v>
      </c>
      <c r="C22" s="21">
        <f t="shared" si="8"/>
        <v>77.916666666666657</v>
      </c>
      <c r="D22" s="21">
        <f t="shared" si="9"/>
        <v>120.16666666666669</v>
      </c>
      <c r="E22" s="21">
        <f t="shared" si="10"/>
        <v>257.33333333333331</v>
      </c>
      <c r="F22" s="21">
        <f t="shared" si="11"/>
        <v>239.00000000000006</v>
      </c>
      <c r="G22" s="21">
        <f t="shared" si="12"/>
        <v>226.08333333333331</v>
      </c>
      <c r="H22" s="21">
        <f t="shared" si="13"/>
        <v>213.66666666666666</v>
      </c>
    </row>
    <row r="24" spans="1:15" x14ac:dyDescent="0.25">
      <c r="A24" s="21"/>
      <c r="B24" s="21" t="s">
        <v>3</v>
      </c>
      <c r="C24" s="21" t="s">
        <v>4</v>
      </c>
      <c r="D24" s="21" t="s">
        <v>5</v>
      </c>
      <c r="E24" s="21" t="s">
        <v>6</v>
      </c>
      <c r="F24" s="21" t="s">
        <v>7</v>
      </c>
      <c r="G24" s="21" t="s">
        <v>8</v>
      </c>
      <c r="H24" s="21" t="s">
        <v>9</v>
      </c>
      <c r="I24" s="21" t="s">
        <v>22</v>
      </c>
      <c r="J24" s="21" t="s">
        <v>22</v>
      </c>
      <c r="K24" s="21" t="s">
        <v>22</v>
      </c>
      <c r="L24" s="21" t="s">
        <v>22</v>
      </c>
      <c r="M24" s="21" t="s">
        <v>22</v>
      </c>
      <c r="N24" s="21" t="s">
        <v>22</v>
      </c>
      <c r="O24" s="21" t="s">
        <v>22</v>
      </c>
    </row>
    <row r="25" spans="1:15" x14ac:dyDescent="0.25">
      <c r="A25" s="21" t="s">
        <v>19</v>
      </c>
      <c r="B25">
        <f t="shared" ref="B25:H25" si="14">AVERAGE(B14:B16)</f>
        <v>3.6944444444444446</v>
      </c>
      <c r="C25">
        <f t="shared" si="14"/>
        <v>10.75</v>
      </c>
      <c r="D25">
        <f t="shared" si="14"/>
        <v>25.833333333333332</v>
      </c>
      <c r="E25">
        <f t="shared" si="14"/>
        <v>70.6388888888889</v>
      </c>
      <c r="F25">
        <f t="shared" si="14"/>
        <v>58.277777777777771</v>
      </c>
      <c r="G25">
        <f t="shared" si="14"/>
        <v>50.361111111111114</v>
      </c>
      <c r="H25">
        <f t="shared" si="14"/>
        <v>36.69444444444445</v>
      </c>
      <c r="I25">
        <f>0.79689</f>
        <v>0.79688999999999999</v>
      </c>
      <c r="J25">
        <f>2.59804</f>
        <v>2.5980400000000001</v>
      </c>
      <c r="K25">
        <f>2.4329</f>
        <v>2.4329000000000001</v>
      </c>
      <c r="L25">
        <f>1.67659</f>
        <v>1.67659</v>
      </c>
      <c r="M25">
        <f>2.2217</f>
        <v>2.2216999999999998</v>
      </c>
      <c r="N25">
        <f>2.98194</f>
        <v>2.9819399999999998</v>
      </c>
      <c r="O25">
        <f>2.41587</f>
        <v>2.41587</v>
      </c>
    </row>
    <row r="26" spans="1:15" x14ac:dyDescent="0.25">
      <c r="A26" s="21" t="s">
        <v>20</v>
      </c>
      <c r="B26">
        <f>(AVERAGE(B17:B19))</f>
        <v>8.3611111111111125</v>
      </c>
      <c r="C26">
        <f t="shared" ref="C26:H26" si="15">AVERAGE(C17:C19)</f>
        <v>28.583333333333332</v>
      </c>
      <c r="D26">
        <f t="shared" si="15"/>
        <v>71.416666666666671</v>
      </c>
      <c r="E26">
        <f t="shared" si="15"/>
        <v>115.02777777777777</v>
      </c>
      <c r="F26">
        <f t="shared" si="15"/>
        <v>95.444444444444457</v>
      </c>
      <c r="G26">
        <f t="shared" si="15"/>
        <v>72.888888888888872</v>
      </c>
      <c r="H26">
        <f t="shared" si="15"/>
        <v>61.194444444444436</v>
      </c>
      <c r="I26">
        <f>0.89279</f>
        <v>0.89278999999999997</v>
      </c>
      <c r="J26">
        <f>2.04521</f>
        <v>2.04521</v>
      </c>
      <c r="K26">
        <f>1.82764</f>
        <v>1.8276399999999999</v>
      </c>
      <c r="L26">
        <f>1.77582</f>
        <v>1.77582</v>
      </c>
      <c r="M26">
        <f>2.28741</f>
        <v>2.2874099999999999</v>
      </c>
      <c r="N26">
        <f>3.07481</f>
        <v>3.0748099999999998</v>
      </c>
      <c r="O26">
        <f>2.74593</f>
        <v>2.74593</v>
      </c>
    </row>
    <row r="27" spans="1:15" x14ac:dyDescent="0.25">
      <c r="A27" s="21" t="s">
        <v>21</v>
      </c>
      <c r="B27">
        <f t="shared" ref="B27:H27" si="16">AVERAGE(B20:B22)</f>
        <v>12.138888888888888</v>
      </c>
      <c r="C27">
        <f t="shared" si="16"/>
        <v>73.916666666666657</v>
      </c>
      <c r="D27">
        <f t="shared" si="16"/>
        <v>115.19444444444446</v>
      </c>
      <c r="E27">
        <f t="shared" si="16"/>
        <v>253.86111111111109</v>
      </c>
      <c r="F27">
        <f t="shared" si="16"/>
        <v>235.33333333333334</v>
      </c>
      <c r="G27">
        <f t="shared" si="16"/>
        <v>219.19444444444446</v>
      </c>
      <c r="H27">
        <f t="shared" si="16"/>
        <v>207.2222222222222</v>
      </c>
      <c r="I27">
        <f>1.61326</f>
        <v>1.6132599999999999</v>
      </c>
      <c r="J27">
        <f>2.41139</f>
        <v>2.4113899999999999</v>
      </c>
      <c r="K27">
        <f>3.12929</f>
        <v>3.1292900000000001</v>
      </c>
      <c r="L27">
        <f>1.9734</f>
        <v>1.9734</v>
      </c>
      <c r="M27">
        <f>2.09331</f>
        <v>2.0933099999999998</v>
      </c>
      <c r="N27" s="35">
        <f>3.57633</f>
        <v>3.57633</v>
      </c>
      <c r="O27">
        <f>3.70477</f>
        <v>3.7047699999999999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9"/>
  <sheetViews>
    <sheetView topLeftCell="A13" workbookViewId="0">
      <selection activeCell="I33" sqref="I33"/>
    </sheetView>
  </sheetViews>
  <sheetFormatPr defaultRowHeight="15" x14ac:dyDescent="0.25"/>
  <cols>
    <col min="8" max="8" width="12" bestFit="1" customWidth="1"/>
  </cols>
  <sheetData>
    <row r="1" spans="1:22" x14ac:dyDescent="0.25">
      <c r="C1" s="35" t="s">
        <v>42</v>
      </c>
    </row>
    <row r="2" spans="1:22" x14ac:dyDescent="0.25">
      <c r="A2" s="21" t="s">
        <v>0</v>
      </c>
      <c r="B2" s="21" t="s">
        <v>1</v>
      </c>
      <c r="C2" s="21" t="s">
        <v>2</v>
      </c>
      <c r="D2" s="21" t="s">
        <v>3</v>
      </c>
      <c r="E2" s="21" t="s">
        <v>1</v>
      </c>
      <c r="F2" s="21" t="s">
        <v>2</v>
      </c>
      <c r="G2" s="21" t="s">
        <v>4</v>
      </c>
      <c r="H2" s="21" t="s">
        <v>1</v>
      </c>
      <c r="I2" s="21" t="s">
        <v>2</v>
      </c>
      <c r="J2" s="21" t="s">
        <v>5</v>
      </c>
      <c r="K2" s="21" t="s">
        <v>1</v>
      </c>
      <c r="L2" s="21" t="s">
        <v>2</v>
      </c>
      <c r="M2" s="21" t="s">
        <v>6</v>
      </c>
      <c r="N2" s="21" t="s">
        <v>1</v>
      </c>
      <c r="O2" s="21" t="s">
        <v>2</v>
      </c>
      <c r="P2" s="21" t="s">
        <v>7</v>
      </c>
      <c r="Q2" s="21" t="s">
        <v>1</v>
      </c>
      <c r="R2" s="21" t="s">
        <v>2</v>
      </c>
      <c r="S2" s="21" t="s">
        <v>8</v>
      </c>
      <c r="T2" s="21" t="s">
        <v>1</v>
      </c>
      <c r="U2" s="21" t="s">
        <v>2</v>
      </c>
      <c r="V2" s="21" t="s">
        <v>9</v>
      </c>
    </row>
    <row r="3" spans="1:22" x14ac:dyDescent="0.25">
      <c r="A3" s="21" t="s">
        <v>10</v>
      </c>
      <c r="B3" s="21">
        <v>2E-3</v>
      </c>
      <c r="C3" s="21">
        <v>2.9000000000000001E-2</v>
      </c>
      <c r="D3">
        <f>(C3-B3)</f>
        <v>2.7000000000000003E-2</v>
      </c>
      <c r="E3" s="21">
        <v>2E-3</v>
      </c>
      <c r="F3" s="21">
        <v>7.6999999999999999E-2</v>
      </c>
      <c r="G3">
        <f>(F3-E3)</f>
        <v>7.4999999999999997E-2</v>
      </c>
      <c r="H3" s="21">
        <v>3.0000000000000001E-3</v>
      </c>
      <c r="I3" s="21">
        <v>0.26100000000000001</v>
      </c>
      <c r="J3">
        <f>(I3-H3)</f>
        <v>0.25800000000000001</v>
      </c>
      <c r="K3" s="21">
        <v>6.0000000000000001E-3</v>
      </c>
      <c r="L3" s="21">
        <v>0.82199999999999995</v>
      </c>
      <c r="M3">
        <f>(L3-K3)</f>
        <v>0.81599999999999995</v>
      </c>
      <c r="N3" s="21">
        <v>6.0000000000000001E-3</v>
      </c>
      <c r="O3" s="21">
        <v>0.65700000000000003</v>
      </c>
      <c r="P3">
        <f>(O3-N3)</f>
        <v>0.65100000000000002</v>
      </c>
      <c r="Q3" s="21">
        <v>6.0000000000000001E-3</v>
      </c>
      <c r="R3" s="21">
        <v>0.54300000000000004</v>
      </c>
      <c r="S3">
        <f>(R3-Q3)</f>
        <v>0.53700000000000003</v>
      </c>
      <c r="T3" s="21">
        <v>4.0000000000000001E-3</v>
      </c>
      <c r="U3" s="21">
        <v>0.38900000000000001</v>
      </c>
      <c r="V3">
        <f>(U3-T3)</f>
        <v>0.38500000000000001</v>
      </c>
    </row>
    <row r="4" spans="1:22" x14ac:dyDescent="0.25">
      <c r="A4" s="21" t="s">
        <v>11</v>
      </c>
      <c r="B4" s="21">
        <v>2E-3</v>
      </c>
      <c r="C4" s="21">
        <v>4.8000000000000001E-2</v>
      </c>
      <c r="D4" s="35">
        <f t="shared" ref="D4:D11" si="0">(C4-B4)</f>
        <v>4.5999999999999999E-2</v>
      </c>
      <c r="E4" s="21">
        <v>2E-3</v>
      </c>
      <c r="F4" s="21">
        <v>0.13100000000000001</v>
      </c>
      <c r="G4" s="35">
        <f t="shared" ref="G4:G11" si="1">(F4-E4)</f>
        <v>0.129</v>
      </c>
      <c r="H4" s="21">
        <v>5.0000000000000001E-3</v>
      </c>
      <c r="I4" s="21">
        <v>0.318</v>
      </c>
      <c r="J4" s="35">
        <f t="shared" ref="J4:J11" si="2">(I4-H4)</f>
        <v>0.313</v>
      </c>
      <c r="K4" s="21">
        <v>6.0000000000000001E-3</v>
      </c>
      <c r="L4" s="21">
        <v>0.84799999999999998</v>
      </c>
      <c r="M4" s="35">
        <f t="shared" ref="M4:M11" si="3">(L4-K4)</f>
        <v>0.84199999999999997</v>
      </c>
      <c r="N4" s="21">
        <v>5.0000000000000001E-3</v>
      </c>
      <c r="O4" s="21">
        <v>0.70899999999999996</v>
      </c>
      <c r="P4" s="35">
        <f t="shared" ref="P4:P11" si="4">(O4-N4)</f>
        <v>0.70399999999999996</v>
      </c>
      <c r="Q4" s="21">
        <v>2E-3</v>
      </c>
      <c r="R4" s="21">
        <v>0.61899999999999999</v>
      </c>
      <c r="S4" s="35">
        <f t="shared" ref="S4:S11" si="5">(R4-Q4)</f>
        <v>0.61699999999999999</v>
      </c>
      <c r="T4" s="21">
        <v>5.0000000000000001E-3</v>
      </c>
      <c r="U4" s="21">
        <v>0.45800000000000002</v>
      </c>
      <c r="V4" s="35">
        <f t="shared" ref="V4:V11" si="6">(U4-T4)</f>
        <v>0.45300000000000001</v>
      </c>
    </row>
    <row r="5" spans="1:22" x14ac:dyDescent="0.25">
      <c r="A5" s="21" t="s">
        <v>12</v>
      </c>
      <c r="B5" s="21">
        <v>1E-3</v>
      </c>
      <c r="C5" s="21">
        <v>6.0999999999999999E-2</v>
      </c>
      <c r="D5" s="35">
        <f t="shared" si="0"/>
        <v>0.06</v>
      </c>
      <c r="E5" s="21">
        <v>1E-3</v>
      </c>
      <c r="F5" s="21">
        <v>0.184</v>
      </c>
      <c r="G5" s="35">
        <f t="shared" si="1"/>
        <v>0.183</v>
      </c>
      <c r="H5" s="21">
        <v>5.0000000000000001E-3</v>
      </c>
      <c r="I5" s="21">
        <v>0.36399999999999999</v>
      </c>
      <c r="J5" s="35">
        <f t="shared" si="2"/>
        <v>0.35899999999999999</v>
      </c>
      <c r="K5" s="21">
        <v>4.0000000000000001E-3</v>
      </c>
      <c r="L5" s="21">
        <v>0.88900000000000001</v>
      </c>
      <c r="M5" s="35">
        <f t="shared" si="3"/>
        <v>0.88500000000000001</v>
      </c>
      <c r="N5" s="21">
        <v>5.0000000000000001E-3</v>
      </c>
      <c r="O5" s="21">
        <v>0.748</v>
      </c>
      <c r="P5" s="35">
        <f t="shared" si="4"/>
        <v>0.74299999999999999</v>
      </c>
      <c r="Q5" s="21">
        <v>2E-3</v>
      </c>
      <c r="R5" s="21">
        <v>0.66100000000000003</v>
      </c>
      <c r="S5" s="35">
        <f t="shared" si="5"/>
        <v>0.65900000000000003</v>
      </c>
      <c r="T5" s="21">
        <v>4.0000000000000001E-3</v>
      </c>
      <c r="U5" s="21">
        <v>0.48699999999999999</v>
      </c>
      <c r="V5" s="35">
        <f t="shared" si="6"/>
        <v>0.48299999999999998</v>
      </c>
    </row>
    <row r="6" spans="1:22" x14ac:dyDescent="0.25">
      <c r="A6" s="21" t="s">
        <v>23</v>
      </c>
      <c r="B6" s="22">
        <v>1E-3</v>
      </c>
      <c r="C6" s="22">
        <v>7.1999999999999995E-2</v>
      </c>
      <c r="D6" s="35">
        <f t="shared" si="0"/>
        <v>7.0999999999999994E-2</v>
      </c>
      <c r="E6" s="23">
        <v>3.0000000000000001E-3</v>
      </c>
      <c r="F6" s="23">
        <v>0.40799999999999997</v>
      </c>
      <c r="G6" s="35">
        <f t="shared" si="1"/>
        <v>0.40499999999999997</v>
      </c>
      <c r="H6" s="24">
        <v>5.0000000000000001E-3</v>
      </c>
      <c r="I6" s="24">
        <v>0.98599999999999999</v>
      </c>
      <c r="J6" s="35">
        <f t="shared" si="2"/>
        <v>0.98099999999999998</v>
      </c>
      <c r="K6" s="25">
        <v>7.0000000000000001E-3</v>
      </c>
      <c r="L6" s="25">
        <v>1.5169999999999999</v>
      </c>
      <c r="M6" s="35">
        <f t="shared" si="3"/>
        <v>1.51</v>
      </c>
      <c r="N6" s="26">
        <v>8.0000000000000002E-3</v>
      </c>
      <c r="O6" s="26">
        <v>1.218</v>
      </c>
      <c r="P6" s="35">
        <f t="shared" si="4"/>
        <v>1.21</v>
      </c>
      <c r="Q6" s="27">
        <v>4.0000000000000001E-3</v>
      </c>
      <c r="R6" s="27">
        <v>1.0629999999999999</v>
      </c>
      <c r="S6" s="35">
        <f t="shared" si="5"/>
        <v>1.0589999999999999</v>
      </c>
      <c r="T6" s="28">
        <v>4.0000000000000001E-3</v>
      </c>
      <c r="U6" s="28">
        <v>0.88200000000000001</v>
      </c>
      <c r="V6" s="35">
        <f t="shared" si="6"/>
        <v>0.878</v>
      </c>
    </row>
    <row r="7" spans="1:22" x14ac:dyDescent="0.25">
      <c r="A7" s="21" t="s">
        <v>24</v>
      </c>
      <c r="B7" s="22">
        <v>1E-3</v>
      </c>
      <c r="C7" s="22">
        <v>0.105</v>
      </c>
      <c r="D7" s="35">
        <f t="shared" si="0"/>
        <v>0.104</v>
      </c>
      <c r="E7" s="23">
        <v>2E-3</v>
      </c>
      <c r="F7" s="23">
        <v>0.48399999999999999</v>
      </c>
      <c r="G7" s="35">
        <f t="shared" si="1"/>
        <v>0.48199999999999998</v>
      </c>
      <c r="H7" s="24">
        <v>5.0000000000000001E-3</v>
      </c>
      <c r="I7" s="24">
        <v>1.0860000000000001</v>
      </c>
      <c r="J7" s="35">
        <f t="shared" si="2"/>
        <v>1.0810000000000002</v>
      </c>
      <c r="K7" s="25">
        <v>6.0000000000000001E-3</v>
      </c>
      <c r="L7" s="25">
        <v>1.621</v>
      </c>
      <c r="M7" s="35">
        <f t="shared" si="3"/>
        <v>1.615</v>
      </c>
      <c r="N7" s="26">
        <v>6.0000000000000001E-3</v>
      </c>
      <c r="O7" s="26">
        <v>1.347</v>
      </c>
      <c r="P7" s="35">
        <f t="shared" si="4"/>
        <v>1.341</v>
      </c>
      <c r="Q7" s="27">
        <v>5.0000000000000001E-3</v>
      </c>
      <c r="R7" s="27">
        <v>1.167</v>
      </c>
      <c r="S7" s="35">
        <f t="shared" si="5"/>
        <v>1.1620000000000001</v>
      </c>
      <c r="T7" s="28">
        <v>5.0000000000000001E-3</v>
      </c>
      <c r="U7" s="28">
        <v>0.98899999999999999</v>
      </c>
      <c r="V7" s="35">
        <f t="shared" si="6"/>
        <v>0.98399999999999999</v>
      </c>
    </row>
    <row r="8" spans="1:22" x14ac:dyDescent="0.25">
      <c r="A8" s="21" t="s">
        <v>25</v>
      </c>
      <c r="B8" s="22">
        <v>1E-3</v>
      </c>
      <c r="C8" s="22">
        <v>0.17499999999999999</v>
      </c>
      <c r="D8" s="35">
        <f t="shared" si="0"/>
        <v>0.17399999999999999</v>
      </c>
      <c r="E8" s="23">
        <v>2E-3</v>
      </c>
      <c r="F8" s="23">
        <v>0.56899999999999995</v>
      </c>
      <c r="G8" s="35">
        <f t="shared" si="1"/>
        <v>0.56699999999999995</v>
      </c>
      <c r="H8" s="24">
        <v>4.0000000000000001E-3</v>
      </c>
      <c r="I8" s="24">
        <v>1.389</v>
      </c>
      <c r="J8" s="35">
        <f t="shared" si="2"/>
        <v>1.385</v>
      </c>
      <c r="K8" s="25">
        <v>7.0000000000000001E-3</v>
      </c>
      <c r="L8" s="25">
        <v>1.7210000000000001</v>
      </c>
      <c r="M8" s="35">
        <f t="shared" si="3"/>
        <v>1.7140000000000002</v>
      </c>
      <c r="N8" s="26">
        <v>8.0000000000000002E-3</v>
      </c>
      <c r="O8" s="26">
        <v>1.4610000000000001</v>
      </c>
      <c r="P8" s="35">
        <f t="shared" si="4"/>
        <v>1.4530000000000001</v>
      </c>
      <c r="Q8" s="27">
        <v>5.0000000000000001E-3</v>
      </c>
      <c r="R8" s="27">
        <v>1.2669999999999999</v>
      </c>
      <c r="S8" s="35">
        <f t="shared" si="5"/>
        <v>1.262</v>
      </c>
      <c r="T8" s="28">
        <v>4.0000000000000001E-3</v>
      </c>
      <c r="U8" s="28">
        <v>1.091</v>
      </c>
      <c r="V8" s="35">
        <f t="shared" si="6"/>
        <v>1.087</v>
      </c>
    </row>
    <row r="9" spans="1:22" x14ac:dyDescent="0.25">
      <c r="A9" s="21" t="s">
        <v>26</v>
      </c>
      <c r="B9" s="29">
        <v>1E-3</v>
      </c>
      <c r="C9" s="29">
        <v>0.128</v>
      </c>
      <c r="D9" s="35">
        <f t="shared" si="0"/>
        <v>0.127</v>
      </c>
      <c r="E9" s="30">
        <v>4.0000000000000001E-3</v>
      </c>
      <c r="F9" s="30">
        <v>1.101</v>
      </c>
      <c r="G9" s="35">
        <f t="shared" si="1"/>
        <v>1.097</v>
      </c>
      <c r="H9" s="31">
        <v>5.0000000000000001E-3</v>
      </c>
      <c r="I9" s="31">
        <v>2.0139999999999998</v>
      </c>
      <c r="J9" s="35">
        <f>(I9-H9)</f>
        <v>2.0089999999999999</v>
      </c>
      <c r="K9" s="32">
        <v>8.0000000000000002E-3</v>
      </c>
      <c r="L9" s="32">
        <v>3.2349999999999999</v>
      </c>
      <c r="M9" s="35">
        <f>(L9-K9)</f>
        <v>3.2269999999999999</v>
      </c>
      <c r="N9" s="33">
        <v>6.0000000000000001E-3</v>
      </c>
      <c r="O9" s="33">
        <v>2.903</v>
      </c>
      <c r="P9" s="35">
        <f t="shared" si="4"/>
        <v>2.8970000000000002</v>
      </c>
      <c r="Q9" s="34">
        <v>6.0000000000000001E-3</v>
      </c>
      <c r="R9" s="34">
        <v>2.9159999999999999</v>
      </c>
      <c r="S9" s="35">
        <f t="shared" si="5"/>
        <v>2.91</v>
      </c>
      <c r="T9" s="35">
        <v>5.0000000000000001E-3</v>
      </c>
      <c r="U9" s="35">
        <v>2.589</v>
      </c>
      <c r="V9" s="35">
        <f t="shared" si="6"/>
        <v>2.5840000000000001</v>
      </c>
    </row>
    <row r="10" spans="1:22" x14ac:dyDescent="0.25">
      <c r="A10" s="21" t="s">
        <v>27</v>
      </c>
      <c r="B10" s="29">
        <v>1E-3</v>
      </c>
      <c r="C10" s="29">
        <v>0.18099999999999999</v>
      </c>
      <c r="D10" s="35">
        <f t="shared" si="0"/>
        <v>0.18</v>
      </c>
      <c r="E10" s="30">
        <v>4.0000000000000001E-3</v>
      </c>
      <c r="F10" s="30">
        <v>1.1839999999999999</v>
      </c>
      <c r="G10" s="35">
        <f t="shared" si="1"/>
        <v>1.18</v>
      </c>
      <c r="H10" s="31">
        <v>3.0000000000000001E-3</v>
      </c>
      <c r="I10" s="31">
        <v>2.1219999999999999</v>
      </c>
      <c r="J10" s="35">
        <f t="shared" si="2"/>
        <v>2.1189999999999998</v>
      </c>
      <c r="K10" s="32">
        <v>8.9999999999999993E-3</v>
      </c>
      <c r="L10" s="32">
        <v>3.2909999999999999</v>
      </c>
      <c r="M10" s="35">
        <f>(L10-K10)</f>
        <v>3.282</v>
      </c>
      <c r="N10" s="33">
        <v>5.0000000000000001E-3</v>
      </c>
      <c r="O10" s="33">
        <v>2.9889999999999999</v>
      </c>
      <c r="P10" s="35">
        <f t="shared" si="4"/>
        <v>2.984</v>
      </c>
      <c r="Q10" s="34">
        <v>8.0000000000000002E-3</v>
      </c>
      <c r="R10" s="34">
        <v>2.8250000000000002</v>
      </c>
      <c r="S10" s="35">
        <f t="shared" si="5"/>
        <v>2.8170000000000002</v>
      </c>
      <c r="T10" s="35">
        <v>7.0000000000000001E-3</v>
      </c>
      <c r="U10" s="35">
        <v>2.6880000000000002</v>
      </c>
      <c r="V10" s="35">
        <f t="shared" si="6"/>
        <v>2.681</v>
      </c>
    </row>
    <row r="11" spans="1:22" x14ac:dyDescent="0.25">
      <c r="A11" s="21" t="s">
        <v>28</v>
      </c>
      <c r="B11" s="29">
        <v>3.0000000000000001E-3</v>
      </c>
      <c r="C11" s="29">
        <v>0.22600000000000001</v>
      </c>
      <c r="D11" s="35">
        <f t="shared" si="0"/>
        <v>0.223</v>
      </c>
      <c r="E11" s="30">
        <v>5.0000000000000001E-3</v>
      </c>
      <c r="F11" s="30">
        <v>1.2410000000000001</v>
      </c>
      <c r="G11" s="35">
        <f t="shared" si="1"/>
        <v>1.2360000000000002</v>
      </c>
      <c r="H11" s="31">
        <v>5.0000000000000001E-3</v>
      </c>
      <c r="I11" s="31">
        <v>2.214</v>
      </c>
      <c r="J11" s="35">
        <f t="shared" si="2"/>
        <v>2.2090000000000001</v>
      </c>
      <c r="K11" s="32">
        <v>6.0000000000000001E-3</v>
      </c>
      <c r="L11" s="32">
        <v>3.298</v>
      </c>
      <c r="M11" s="35">
        <f t="shared" si="3"/>
        <v>3.2920000000000003</v>
      </c>
      <c r="N11" s="33">
        <v>7.0000000000000001E-3</v>
      </c>
      <c r="O11" s="33">
        <v>3.194</v>
      </c>
      <c r="P11" s="35">
        <f t="shared" si="4"/>
        <v>3.1869999999999998</v>
      </c>
      <c r="Q11" s="34">
        <v>8.0000000000000002E-3</v>
      </c>
      <c r="R11" s="34">
        <v>2.9279999999999999</v>
      </c>
      <c r="S11" s="35">
        <f t="shared" si="5"/>
        <v>2.92</v>
      </c>
      <c r="T11" s="35">
        <v>6.0000000000000001E-3</v>
      </c>
      <c r="U11" s="35">
        <v>2.7890000000000001</v>
      </c>
      <c r="V11" s="35">
        <f t="shared" si="6"/>
        <v>2.7830000000000004</v>
      </c>
    </row>
    <row r="14" spans="1:22" x14ac:dyDescent="0.25">
      <c r="A14" s="35" t="s">
        <v>0</v>
      </c>
      <c r="B14" s="21" t="s">
        <v>3</v>
      </c>
      <c r="C14" s="21" t="s">
        <v>4</v>
      </c>
      <c r="D14" s="21" t="s">
        <v>5</v>
      </c>
      <c r="E14" s="21" t="s">
        <v>6</v>
      </c>
      <c r="F14" s="21" t="s">
        <v>7</v>
      </c>
      <c r="G14" s="21" t="s">
        <v>8</v>
      </c>
      <c r="H14" s="21" t="s">
        <v>9</v>
      </c>
    </row>
    <row r="15" spans="1:22" x14ac:dyDescent="0.25">
      <c r="A15" s="35" t="s">
        <v>10</v>
      </c>
      <c r="B15">
        <f>(D3*3*1000000)/36000</f>
        <v>2.2500000000000004</v>
      </c>
      <c r="C15">
        <f>(G3*3*1000000)/36000</f>
        <v>6.2499999999999991</v>
      </c>
      <c r="D15">
        <f>(J3*3*1000000)/36000</f>
        <v>21.5</v>
      </c>
      <c r="E15">
        <f>(M3*3*1000000)/36000</f>
        <v>68</v>
      </c>
      <c r="F15">
        <f>(P3*3*1000000)/36000</f>
        <v>54.25</v>
      </c>
      <c r="G15">
        <f>(S3*3*1000000)/36000</f>
        <v>44.750000000000007</v>
      </c>
      <c r="H15">
        <f>(V3*3*1000000)/36000</f>
        <v>32.083333333333336</v>
      </c>
    </row>
    <row r="16" spans="1:22" x14ac:dyDescent="0.25">
      <c r="A16" s="35" t="s">
        <v>11</v>
      </c>
      <c r="B16" s="35">
        <f t="shared" ref="B16:B23" si="7">(D4*3*1000000)/36000</f>
        <v>3.8333333333333335</v>
      </c>
      <c r="C16" s="35">
        <f t="shared" ref="C16:C23" si="8">(G4*3*1000000)/36000</f>
        <v>10.75</v>
      </c>
      <c r="D16" s="35">
        <f t="shared" ref="D16:D23" si="9">(J4*3*1000000)/36000</f>
        <v>26.083333333333332</v>
      </c>
      <c r="E16" s="35">
        <f t="shared" ref="E16:E23" si="10">(M4*3*1000000)/36000</f>
        <v>70.166666666666671</v>
      </c>
      <c r="F16" s="35">
        <f t="shared" ref="F16:F23" si="11">(P4*3*1000000)/36000</f>
        <v>58.666666666666664</v>
      </c>
      <c r="G16" s="35">
        <f t="shared" ref="G16:G23" si="12">(S4*3*1000000)/36000</f>
        <v>51.416666666666664</v>
      </c>
      <c r="H16" s="35">
        <f t="shared" ref="H16:H23" si="13">(V4*3*1000000)/36000</f>
        <v>37.75</v>
      </c>
    </row>
    <row r="17" spans="1:15" x14ac:dyDescent="0.25">
      <c r="A17" s="35" t="s">
        <v>12</v>
      </c>
      <c r="B17" s="35">
        <f t="shared" si="7"/>
        <v>5</v>
      </c>
      <c r="C17" s="35">
        <f t="shared" si="8"/>
        <v>15.249999999999996</v>
      </c>
      <c r="D17" s="35">
        <f t="shared" si="9"/>
        <v>29.916666666666668</v>
      </c>
      <c r="E17" s="35">
        <f t="shared" si="10"/>
        <v>73.750000000000014</v>
      </c>
      <c r="F17" s="35">
        <f t="shared" si="11"/>
        <v>61.916666666666664</v>
      </c>
      <c r="G17" s="35">
        <f t="shared" si="12"/>
        <v>54.916666666666664</v>
      </c>
      <c r="H17" s="35">
        <f t="shared" si="13"/>
        <v>40.249999999999993</v>
      </c>
    </row>
    <row r="18" spans="1:15" x14ac:dyDescent="0.25">
      <c r="A18" s="35" t="s">
        <v>23</v>
      </c>
      <c r="B18" s="35">
        <f t="shared" si="7"/>
        <v>5.9166666666666661</v>
      </c>
      <c r="C18" s="35">
        <f t="shared" si="8"/>
        <v>33.749999999999993</v>
      </c>
      <c r="D18" s="35">
        <f t="shared" si="9"/>
        <v>81.75</v>
      </c>
      <c r="E18" s="35">
        <f t="shared" si="10"/>
        <v>125.83333333333333</v>
      </c>
      <c r="F18" s="35">
        <f t="shared" si="11"/>
        <v>100.83333333333333</v>
      </c>
      <c r="G18" s="35">
        <f t="shared" si="12"/>
        <v>88.249999999999986</v>
      </c>
      <c r="H18" s="35">
        <f t="shared" si="13"/>
        <v>73.166666666666671</v>
      </c>
    </row>
    <row r="19" spans="1:15" x14ac:dyDescent="0.25">
      <c r="A19" s="35" t="s">
        <v>24</v>
      </c>
      <c r="B19" s="35">
        <f t="shared" si="7"/>
        <v>8.6666666666666661</v>
      </c>
      <c r="C19" s="35">
        <f t="shared" si="8"/>
        <v>40.166666666666664</v>
      </c>
      <c r="D19" s="35">
        <f t="shared" si="9"/>
        <v>90.083333333333343</v>
      </c>
      <c r="E19" s="35">
        <f t="shared" si="10"/>
        <v>134.58333333333334</v>
      </c>
      <c r="F19" s="35">
        <f t="shared" si="11"/>
        <v>111.74999999999999</v>
      </c>
      <c r="G19" s="35">
        <f t="shared" si="12"/>
        <v>96.833333333333343</v>
      </c>
      <c r="H19" s="35">
        <f t="shared" si="13"/>
        <v>82</v>
      </c>
    </row>
    <row r="20" spans="1:15" x14ac:dyDescent="0.25">
      <c r="A20" s="35" t="s">
        <v>25</v>
      </c>
      <c r="B20" s="35">
        <f t="shared" si="7"/>
        <v>14.5</v>
      </c>
      <c r="C20" s="35">
        <f t="shared" si="8"/>
        <v>47.249999999999993</v>
      </c>
      <c r="D20" s="35">
        <f t="shared" si="9"/>
        <v>115.41666666666669</v>
      </c>
      <c r="E20" s="35">
        <f t="shared" si="10"/>
        <v>142.83333333333334</v>
      </c>
      <c r="F20" s="35">
        <f t="shared" si="11"/>
        <v>121.08333333333333</v>
      </c>
      <c r="G20" s="35">
        <f t="shared" si="12"/>
        <v>105.16666666666667</v>
      </c>
      <c r="H20" s="35">
        <f t="shared" si="13"/>
        <v>90.583333333333329</v>
      </c>
    </row>
    <row r="21" spans="1:15" x14ac:dyDescent="0.25">
      <c r="A21" s="35" t="s">
        <v>26</v>
      </c>
      <c r="B21" s="35">
        <f t="shared" si="7"/>
        <v>10.583333333333334</v>
      </c>
      <c r="C21" s="35">
        <f t="shared" si="8"/>
        <v>91.416666666666671</v>
      </c>
      <c r="D21" s="35">
        <f t="shared" si="9"/>
        <v>167.41666666666663</v>
      </c>
      <c r="E21" s="35">
        <f t="shared" si="10"/>
        <v>268.91666666666669</v>
      </c>
      <c r="F21" s="35">
        <f t="shared" si="11"/>
        <v>241.41666666666666</v>
      </c>
      <c r="G21" s="35">
        <f t="shared" si="12"/>
        <v>242.5</v>
      </c>
      <c r="H21" s="35">
        <f t="shared" si="13"/>
        <v>215.33333333333337</v>
      </c>
    </row>
    <row r="22" spans="1:15" x14ac:dyDescent="0.25">
      <c r="A22" s="35" t="s">
        <v>27</v>
      </c>
      <c r="B22" s="35">
        <f t="shared" si="7"/>
        <v>15</v>
      </c>
      <c r="C22" s="35">
        <f t="shared" si="8"/>
        <v>98.333333333333329</v>
      </c>
      <c r="D22" s="35">
        <f t="shared" si="9"/>
        <v>176.58333333333331</v>
      </c>
      <c r="E22" s="35">
        <f t="shared" si="10"/>
        <v>273.5</v>
      </c>
      <c r="F22" s="35">
        <f t="shared" si="11"/>
        <v>248.66666666666666</v>
      </c>
      <c r="G22" s="35">
        <f t="shared" si="12"/>
        <v>234.75</v>
      </c>
      <c r="H22" s="35">
        <f t="shared" si="13"/>
        <v>223.41666666666663</v>
      </c>
    </row>
    <row r="23" spans="1:15" x14ac:dyDescent="0.25">
      <c r="A23" s="35" t="s">
        <v>28</v>
      </c>
      <c r="B23" s="35">
        <f t="shared" si="7"/>
        <v>18.583333333333332</v>
      </c>
      <c r="C23" s="35">
        <f t="shared" si="8"/>
        <v>103.00000000000001</v>
      </c>
      <c r="D23" s="35">
        <f t="shared" si="9"/>
        <v>184.08333333333337</v>
      </c>
      <c r="E23" s="35">
        <f t="shared" si="10"/>
        <v>274.33333333333337</v>
      </c>
      <c r="F23" s="35">
        <f t="shared" si="11"/>
        <v>265.58333333333331</v>
      </c>
      <c r="G23" s="35">
        <f t="shared" si="12"/>
        <v>243.33333333333334</v>
      </c>
      <c r="H23" s="35">
        <f t="shared" si="13"/>
        <v>231.91666666666666</v>
      </c>
    </row>
    <row r="24" spans="1:15" x14ac:dyDescent="0.25">
      <c r="D24" s="35"/>
    </row>
    <row r="26" spans="1:15" x14ac:dyDescent="0.25">
      <c r="A26" s="35" t="s">
        <v>0</v>
      </c>
      <c r="B26" s="35" t="s">
        <v>3</v>
      </c>
      <c r="C26" s="35" t="s">
        <v>4</v>
      </c>
      <c r="D26" s="35" t="s">
        <v>5</v>
      </c>
      <c r="E26" s="35" t="s">
        <v>6</v>
      </c>
      <c r="F26" s="35" t="s">
        <v>7</v>
      </c>
      <c r="G26" s="35" t="s">
        <v>8</v>
      </c>
      <c r="H26" s="35" t="s">
        <v>9</v>
      </c>
      <c r="I26" s="21" t="s">
        <v>22</v>
      </c>
      <c r="J26" s="21" t="s">
        <v>22</v>
      </c>
      <c r="K26" s="21" t="s">
        <v>22</v>
      </c>
      <c r="L26" s="21" t="s">
        <v>22</v>
      </c>
      <c r="M26" s="21" t="s">
        <v>22</v>
      </c>
      <c r="N26" s="21" t="s">
        <v>22</v>
      </c>
      <c r="O26" s="21" t="s">
        <v>22</v>
      </c>
    </row>
    <row r="27" spans="1:15" x14ac:dyDescent="0.25">
      <c r="A27" s="21" t="s">
        <v>19</v>
      </c>
      <c r="B27">
        <f t="shared" ref="B27:H27" si="14">AVERAGE(B15:B17)</f>
        <v>3.6944444444444446</v>
      </c>
      <c r="C27">
        <f t="shared" si="14"/>
        <v>10.75</v>
      </c>
      <c r="D27">
        <f t="shared" si="14"/>
        <v>25.833333333333332</v>
      </c>
      <c r="E27">
        <f t="shared" si="14"/>
        <v>70.6388888888889</v>
      </c>
      <c r="F27">
        <f t="shared" si="14"/>
        <v>58.277777777777771</v>
      </c>
      <c r="G27">
        <f t="shared" si="14"/>
        <v>50.361111111111114</v>
      </c>
      <c r="H27">
        <f t="shared" si="14"/>
        <v>36.69444444444445</v>
      </c>
      <c r="I27">
        <f>0.79689</f>
        <v>0.79688999999999999</v>
      </c>
      <c r="J27">
        <f>2.59808</f>
        <v>2.5980799999999999</v>
      </c>
      <c r="K27">
        <f>2.4329</f>
        <v>2.4329000000000001</v>
      </c>
      <c r="L27">
        <f>1.67659</f>
        <v>1.67659</v>
      </c>
      <c r="M27">
        <f>2.2217</f>
        <v>2.2216999999999998</v>
      </c>
      <c r="N27">
        <f>2.98194</f>
        <v>2.9819399999999998</v>
      </c>
      <c r="O27">
        <f>2.41587</f>
        <v>2.41587</v>
      </c>
    </row>
    <row r="28" spans="1:15" x14ac:dyDescent="0.25">
      <c r="A28" s="21" t="s">
        <v>29</v>
      </c>
      <c r="B28">
        <f t="shared" ref="B28:H28" si="15">AVERAGE(B18:B20)</f>
        <v>9.6944444444444446</v>
      </c>
      <c r="C28">
        <f t="shared" si="15"/>
        <v>40.388888888888886</v>
      </c>
      <c r="D28">
        <f t="shared" si="15"/>
        <v>95.75</v>
      </c>
      <c r="E28">
        <f t="shared" si="15"/>
        <v>134.41666666666666</v>
      </c>
      <c r="F28">
        <f t="shared" si="15"/>
        <v>111.22222222222221</v>
      </c>
      <c r="G28">
        <f t="shared" si="15"/>
        <v>96.75</v>
      </c>
      <c r="H28">
        <f t="shared" si="15"/>
        <v>81.916666666666671</v>
      </c>
      <c r="I28">
        <f>2.53052</f>
        <v>2.5305200000000001</v>
      </c>
      <c r="J28">
        <f>3.8987</f>
        <v>3.8986999999999998</v>
      </c>
      <c r="K28">
        <f>10.12331</f>
        <v>10.12331</v>
      </c>
      <c r="L28">
        <f>4.90818</f>
        <v>4.9081799999999998</v>
      </c>
      <c r="M28">
        <f>5.85162</f>
        <v>5.8516199999999996</v>
      </c>
      <c r="N28">
        <f>4.8836</f>
        <v>4.8836000000000004</v>
      </c>
      <c r="O28">
        <f>5.02793</f>
        <v>5.0279299999999996</v>
      </c>
    </row>
    <row r="29" spans="1:15" x14ac:dyDescent="0.25">
      <c r="A29" s="21" t="s">
        <v>30</v>
      </c>
      <c r="B29">
        <f t="shared" ref="B29:H29" si="16">AVERAGE(B21:B23)</f>
        <v>14.722222222222223</v>
      </c>
      <c r="C29">
        <f t="shared" si="16"/>
        <v>97.583333333333329</v>
      </c>
      <c r="D29">
        <f t="shared" si="16"/>
        <v>176.02777777777774</v>
      </c>
      <c r="E29">
        <f t="shared" si="16"/>
        <v>272.25000000000006</v>
      </c>
      <c r="F29">
        <f t="shared" si="16"/>
        <v>251.88888888888889</v>
      </c>
      <c r="G29">
        <f t="shared" si="16"/>
        <v>240.19444444444446</v>
      </c>
      <c r="H29">
        <f t="shared" si="16"/>
        <v>223.55555555555554</v>
      </c>
      <c r="I29">
        <f>2.31357</f>
        <v>2.3135699999999999</v>
      </c>
      <c r="J29">
        <f>3.36478</f>
        <v>3.3647800000000001</v>
      </c>
      <c r="K29">
        <f>4.81926</f>
        <v>4.8192599999999999</v>
      </c>
      <c r="L29">
        <f>1.68394</f>
        <v>1.68394</v>
      </c>
      <c r="M29">
        <f>7.15993</f>
        <v>7.1599300000000001</v>
      </c>
      <c r="N29">
        <f>2.73283</f>
        <v>2.7328299999999999</v>
      </c>
      <c r="O29">
        <f>4.7877</f>
        <v>4.7877000000000001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2"/>
  <sheetViews>
    <sheetView topLeftCell="A27" workbookViewId="0">
      <selection activeCell="D38" sqref="D38"/>
    </sheetView>
  </sheetViews>
  <sheetFormatPr defaultRowHeight="15" x14ac:dyDescent="0.25"/>
  <cols>
    <col min="9" max="10" width="12" bestFit="1" customWidth="1"/>
    <col min="20" max="20" width="9.140625" style="35"/>
    <col min="21" max="21" width="10.140625" customWidth="1"/>
    <col min="25" max="25" width="9.85546875" customWidth="1"/>
    <col min="29" max="29" width="10.140625" customWidth="1"/>
  </cols>
  <sheetData>
    <row r="1" spans="1:29" x14ac:dyDescent="0.25">
      <c r="D1" s="35" t="s">
        <v>43</v>
      </c>
    </row>
    <row r="3" spans="1:29" x14ac:dyDescent="0.25">
      <c r="B3" s="21" t="s">
        <v>32</v>
      </c>
      <c r="C3" s="21" t="s">
        <v>33</v>
      </c>
      <c r="D3" s="21" t="s">
        <v>31</v>
      </c>
      <c r="E3" s="21" t="s">
        <v>34</v>
      </c>
      <c r="F3" s="21" t="s">
        <v>32</v>
      </c>
      <c r="G3" s="21" t="s">
        <v>33</v>
      </c>
      <c r="H3" s="21" t="s">
        <v>31</v>
      </c>
      <c r="I3" s="21" t="s">
        <v>36</v>
      </c>
      <c r="J3" s="21" t="s">
        <v>32</v>
      </c>
      <c r="K3" s="21" t="s">
        <v>33</v>
      </c>
      <c r="L3" s="21" t="s">
        <v>31</v>
      </c>
      <c r="M3" s="21" t="s">
        <v>37</v>
      </c>
      <c r="N3" s="21" t="s">
        <v>32</v>
      </c>
      <c r="O3" s="21" t="s">
        <v>33</v>
      </c>
      <c r="P3" s="21" t="s">
        <v>31</v>
      </c>
      <c r="Q3" s="21" t="s">
        <v>38</v>
      </c>
      <c r="R3" s="21" t="s">
        <v>32</v>
      </c>
      <c r="S3" s="21" t="s">
        <v>33</v>
      </c>
      <c r="T3" s="21" t="s">
        <v>31</v>
      </c>
      <c r="U3" s="21" t="s">
        <v>39</v>
      </c>
      <c r="V3" s="21" t="s">
        <v>32</v>
      </c>
      <c r="W3" s="21" t="s">
        <v>33</v>
      </c>
      <c r="X3" s="21" t="s">
        <v>31</v>
      </c>
      <c r="Y3" s="21" t="s">
        <v>40</v>
      </c>
      <c r="Z3" s="21" t="s">
        <v>32</v>
      </c>
      <c r="AA3" s="21" t="s">
        <v>33</v>
      </c>
      <c r="AB3" s="21" t="s">
        <v>31</v>
      </c>
      <c r="AC3" s="21" t="s">
        <v>41</v>
      </c>
    </row>
    <row r="4" spans="1:29" x14ac:dyDescent="0.25">
      <c r="A4" s="21" t="s">
        <v>10</v>
      </c>
      <c r="B4" s="35">
        <v>3.0169999999999999</v>
      </c>
      <c r="C4" s="35">
        <v>3.016</v>
      </c>
      <c r="D4">
        <f>(B4-C4)</f>
        <v>9.9999999999988987E-4</v>
      </c>
      <c r="E4">
        <f>(D4/B4)*100</f>
        <v>3.3145508783556175E-2</v>
      </c>
      <c r="F4" s="35">
        <v>3.0169999999999999</v>
      </c>
      <c r="G4" s="35">
        <v>3.0129999999999999</v>
      </c>
      <c r="H4">
        <f>(F4-G4)</f>
        <v>4.0000000000000036E-3</v>
      </c>
      <c r="I4">
        <f>(H4/F4)*100</f>
        <v>0.13258203513423944</v>
      </c>
      <c r="J4" s="35">
        <v>3.0150000000000001</v>
      </c>
      <c r="K4" s="35">
        <v>3.0070000000000001</v>
      </c>
      <c r="L4">
        <f>(J4-K4)</f>
        <v>8.0000000000000071E-3</v>
      </c>
      <c r="M4">
        <f>(L4/J4)*100</f>
        <v>0.26533996683250438</v>
      </c>
      <c r="N4" s="35">
        <v>3.0139999999999998</v>
      </c>
      <c r="O4" s="35">
        <v>3.004</v>
      </c>
      <c r="P4">
        <f>(N4-O4)</f>
        <v>9.9999999999997868E-3</v>
      </c>
      <c r="Q4">
        <f>(P4/N4)*100</f>
        <v>0.331785003317843</v>
      </c>
      <c r="R4" s="35">
        <v>3.0129999999999999</v>
      </c>
      <c r="S4" s="35">
        <v>3</v>
      </c>
      <c r="T4" s="35">
        <f>(R4-S4)</f>
        <v>1.2999999999999901E-2</v>
      </c>
      <c r="U4">
        <f>(T4/R4)*100</f>
        <v>0.43146365748423171</v>
      </c>
      <c r="V4">
        <v>3.0129999999999999</v>
      </c>
      <c r="W4">
        <v>3</v>
      </c>
      <c r="X4">
        <f>(V4-W4)</f>
        <v>1.2999999999999901E-2</v>
      </c>
      <c r="Y4">
        <f>(X4/V4)*100</f>
        <v>0.43146365748423171</v>
      </c>
      <c r="Z4">
        <v>3.012</v>
      </c>
      <c r="AA4">
        <v>2.9990000000000001</v>
      </c>
      <c r="AB4">
        <f>(Z4-AA4)</f>
        <v>1.2999999999999901E-2</v>
      </c>
      <c r="AC4">
        <f>(AB4/Z4)*100</f>
        <v>0.43160690571048804</v>
      </c>
    </row>
    <row r="5" spans="1:29" x14ac:dyDescent="0.25">
      <c r="A5" s="21" t="s">
        <v>11</v>
      </c>
      <c r="B5" s="35">
        <v>3.016</v>
      </c>
      <c r="C5" s="35">
        <v>3.0139999999999998</v>
      </c>
      <c r="D5" s="35">
        <f t="shared" ref="D5:D12" si="0">(B5-C5)</f>
        <v>2.0000000000002238E-3</v>
      </c>
      <c r="E5" s="35">
        <f t="shared" ref="E5:E12" si="1">(D5/B5)*100</f>
        <v>6.6312997347487523E-2</v>
      </c>
      <c r="F5" s="35">
        <v>3.0169999999999999</v>
      </c>
      <c r="G5" s="35">
        <v>3.012</v>
      </c>
      <c r="H5" s="35">
        <f>(F5-G5)</f>
        <v>4.9999999999998934E-3</v>
      </c>
      <c r="I5" s="35">
        <f t="shared" ref="I5:I12" si="2">(H5/F5)*100</f>
        <v>0.16572754391779562</v>
      </c>
      <c r="J5" s="35">
        <v>3.0139999999999998</v>
      </c>
      <c r="K5" s="35">
        <v>3.0059999999999998</v>
      </c>
      <c r="L5" s="35">
        <f t="shared" ref="L5:L12" si="3">(J5-K5)</f>
        <v>8.0000000000000071E-3</v>
      </c>
      <c r="M5" s="35">
        <f t="shared" ref="M5:M12" si="4">(L5/J5)*100</f>
        <v>0.26542800265428029</v>
      </c>
      <c r="N5" s="35">
        <v>3.0129999999999999</v>
      </c>
      <c r="O5" s="35">
        <v>3.0009999999999999</v>
      </c>
      <c r="P5" s="35">
        <f>(N5-O5)</f>
        <v>1.2000000000000011E-2</v>
      </c>
      <c r="Q5" s="35">
        <f>(P5/N5)*100</f>
        <v>0.39827414537006339</v>
      </c>
      <c r="R5" s="35">
        <v>3.012</v>
      </c>
      <c r="S5" s="35">
        <v>2.9990000000000001</v>
      </c>
      <c r="T5" s="35">
        <f t="shared" ref="T5" si="5">(R5-S5)</f>
        <v>1.2999999999999901E-2</v>
      </c>
      <c r="U5" s="35">
        <f t="shared" ref="U5:U12" si="6">(T5/R5)*100</f>
        <v>0.43160690571048804</v>
      </c>
      <c r="V5">
        <v>3.0129999999999999</v>
      </c>
      <c r="W5">
        <v>2.9990000000000001</v>
      </c>
      <c r="X5" s="35">
        <f t="shared" ref="X5" si="7">(V5-W5)</f>
        <v>1.399999999999979E-2</v>
      </c>
      <c r="Y5" s="35">
        <f t="shared" ref="Y5:Y12" si="8">(X5/V5)*100</f>
        <v>0.46465316959839992</v>
      </c>
      <c r="Z5">
        <v>3.012</v>
      </c>
      <c r="AA5">
        <v>2.9990000000000001</v>
      </c>
      <c r="AB5" s="35">
        <f t="shared" ref="AB5:AB12" si="9">(Z5-AA5)</f>
        <v>1.2999999999999901E-2</v>
      </c>
      <c r="AC5" s="35">
        <f t="shared" ref="AC5:AC12" si="10">(AB5/Z5)*100</f>
        <v>0.43160690571048804</v>
      </c>
    </row>
    <row r="6" spans="1:29" x14ac:dyDescent="0.25">
      <c r="A6" s="21" t="s">
        <v>12</v>
      </c>
      <c r="B6" s="35">
        <v>3.0169999999999999</v>
      </c>
      <c r="C6" s="35">
        <v>3.0139999999999998</v>
      </c>
      <c r="D6" s="35">
        <f t="shared" si="0"/>
        <v>3.0000000000001137E-3</v>
      </c>
      <c r="E6" s="35">
        <f t="shared" si="1"/>
        <v>9.9436526350683258E-2</v>
      </c>
      <c r="F6" s="35">
        <v>3.016</v>
      </c>
      <c r="G6" s="35">
        <v>3.0110000000000001</v>
      </c>
      <c r="H6" s="35">
        <f t="shared" ref="H6:H12" si="11">(F6-G6)</f>
        <v>4.9999999999998934E-3</v>
      </c>
      <c r="I6" s="35">
        <f t="shared" si="2"/>
        <v>0.16578249336869674</v>
      </c>
      <c r="J6" s="35">
        <v>3.0129999999999999</v>
      </c>
      <c r="K6" s="35">
        <v>3.0049999999999999</v>
      </c>
      <c r="L6" s="35">
        <f t="shared" si="3"/>
        <v>8.0000000000000071E-3</v>
      </c>
      <c r="M6" s="35">
        <f t="shared" si="4"/>
        <v>0.26551609691337563</v>
      </c>
      <c r="N6" s="35">
        <v>3.0129999999999999</v>
      </c>
      <c r="O6" s="35">
        <v>3.0009999999999999</v>
      </c>
      <c r="P6" s="35">
        <f>(N6-O6)</f>
        <v>1.2000000000000011E-2</v>
      </c>
      <c r="Q6" s="35">
        <f>(P6/N6)*100</f>
        <v>0.39827414537006339</v>
      </c>
      <c r="R6" s="35">
        <v>3.012</v>
      </c>
      <c r="S6" s="35">
        <v>2.9980000000000002</v>
      </c>
      <c r="T6" s="35">
        <f>(R6-S6)</f>
        <v>1.399999999999979E-2</v>
      </c>
      <c r="U6" s="35">
        <f t="shared" si="6"/>
        <v>0.4648074369189838</v>
      </c>
      <c r="V6">
        <v>3.0110000000000001</v>
      </c>
      <c r="W6">
        <v>2.9969999999999999</v>
      </c>
      <c r="X6" s="35">
        <f>(V6-W6)</f>
        <v>1.4000000000000234E-2</v>
      </c>
      <c r="Y6" s="35">
        <f t="shared" si="8"/>
        <v>0.46496180670874243</v>
      </c>
      <c r="Z6">
        <v>3.0110000000000001</v>
      </c>
      <c r="AA6">
        <v>2.9980000000000002</v>
      </c>
      <c r="AB6" s="35">
        <f t="shared" si="9"/>
        <v>1.2999999999999901E-2</v>
      </c>
      <c r="AC6" s="35">
        <f t="shared" si="10"/>
        <v>0.43175024908667881</v>
      </c>
    </row>
    <row r="7" spans="1:29" x14ac:dyDescent="0.25">
      <c r="A7" s="21" t="s">
        <v>13</v>
      </c>
      <c r="B7">
        <v>3.0179999999999998</v>
      </c>
      <c r="C7">
        <v>3.0169999999999999</v>
      </c>
      <c r="D7" s="35">
        <f t="shared" si="0"/>
        <v>9.9999999999988987E-4</v>
      </c>
      <c r="E7" s="35">
        <f t="shared" si="1"/>
        <v>3.3134526176272029E-2</v>
      </c>
      <c r="F7">
        <v>3.0179999999999998</v>
      </c>
      <c r="G7">
        <v>3.0150000000000001</v>
      </c>
      <c r="H7" s="35">
        <f t="shared" si="11"/>
        <v>2.9999999999996696E-3</v>
      </c>
      <c r="I7" s="35">
        <f t="shared" si="2"/>
        <v>9.9403578528816094E-2</v>
      </c>
      <c r="J7">
        <v>3.016</v>
      </c>
      <c r="K7">
        <v>3.0129999999999999</v>
      </c>
      <c r="L7" s="35">
        <f t="shared" si="3"/>
        <v>3.0000000000001137E-3</v>
      </c>
      <c r="M7" s="35">
        <f t="shared" si="4"/>
        <v>9.946949602122393E-2</v>
      </c>
      <c r="N7">
        <v>3.016</v>
      </c>
      <c r="O7">
        <v>3.012</v>
      </c>
      <c r="P7" s="35">
        <f t="shared" ref="P7:P12" si="12">(N7-O7)</f>
        <v>4.0000000000000036E-3</v>
      </c>
      <c r="Q7" s="35">
        <f t="shared" ref="Q7:Q12" si="13">(P7/N7)*100</f>
        <v>0.13262599469496034</v>
      </c>
      <c r="R7">
        <v>3.0150000000000001</v>
      </c>
      <c r="S7">
        <v>3.0089999999999999</v>
      </c>
      <c r="T7" s="35">
        <f t="shared" ref="T7:T12" si="14">(R7-S7)</f>
        <v>6.0000000000002274E-3</v>
      </c>
      <c r="U7" s="35">
        <f t="shared" si="6"/>
        <v>0.19900497512438564</v>
      </c>
      <c r="V7">
        <v>3.0139999999999998</v>
      </c>
      <c r="W7">
        <v>3.0070000000000001</v>
      </c>
      <c r="X7" s="35">
        <f t="shared" ref="X7:X12" si="15">(V7-W7)</f>
        <v>6.9999999999996732E-3</v>
      </c>
      <c r="Y7" s="35">
        <f t="shared" si="8"/>
        <v>0.2322495023224842</v>
      </c>
      <c r="Z7">
        <v>3.0129999999999999</v>
      </c>
      <c r="AA7" s="21">
        <v>3.0059999999999998</v>
      </c>
      <c r="AB7" s="35">
        <f t="shared" si="9"/>
        <v>7.0000000000001172E-3</v>
      </c>
      <c r="AC7" s="35">
        <f t="shared" si="10"/>
        <v>0.23232658479920734</v>
      </c>
    </row>
    <row r="8" spans="1:29" x14ac:dyDescent="0.25">
      <c r="A8" s="21" t="s">
        <v>14</v>
      </c>
      <c r="B8">
        <v>3.0179999999999998</v>
      </c>
      <c r="C8">
        <v>3.016</v>
      </c>
      <c r="D8" s="35">
        <f t="shared" si="0"/>
        <v>1.9999999999997797E-3</v>
      </c>
      <c r="E8" s="35">
        <f t="shared" si="1"/>
        <v>6.6269052352544058E-2</v>
      </c>
      <c r="F8">
        <v>3.0169999999999999</v>
      </c>
      <c r="G8">
        <v>3.0139999999999998</v>
      </c>
      <c r="H8" s="35">
        <f>(F8-G8)</f>
        <v>3.0000000000001137E-3</v>
      </c>
      <c r="I8" s="35">
        <f t="shared" si="2"/>
        <v>9.9436526350683258E-2</v>
      </c>
      <c r="J8">
        <v>3.016</v>
      </c>
      <c r="K8">
        <v>3.012</v>
      </c>
      <c r="L8" s="35">
        <f t="shared" si="3"/>
        <v>4.0000000000000036E-3</v>
      </c>
      <c r="M8" s="35">
        <f t="shared" si="4"/>
        <v>0.13262599469496034</v>
      </c>
      <c r="N8">
        <v>3.0150000000000001</v>
      </c>
      <c r="O8">
        <v>3.0110000000000001</v>
      </c>
      <c r="P8" s="35">
        <f t="shared" si="12"/>
        <v>4.0000000000000036E-3</v>
      </c>
      <c r="Q8" s="35">
        <f t="shared" si="13"/>
        <v>0.13266998341625219</v>
      </c>
      <c r="R8">
        <v>3.0150000000000001</v>
      </c>
      <c r="S8">
        <v>3.0089999999999999</v>
      </c>
      <c r="T8" s="35">
        <f t="shared" si="14"/>
        <v>6.0000000000002274E-3</v>
      </c>
      <c r="U8" s="35">
        <f t="shared" si="6"/>
        <v>0.19900497512438564</v>
      </c>
      <c r="V8">
        <v>3.0139999999999998</v>
      </c>
      <c r="W8">
        <v>3.0059999999999998</v>
      </c>
      <c r="X8" s="35">
        <f t="shared" si="15"/>
        <v>8.0000000000000071E-3</v>
      </c>
      <c r="Y8" s="35">
        <f t="shared" si="8"/>
        <v>0.26542800265428029</v>
      </c>
      <c r="Z8">
        <v>3.0129999999999999</v>
      </c>
      <c r="AA8">
        <v>3.0059999999999998</v>
      </c>
      <c r="AB8" s="35">
        <f t="shared" si="9"/>
        <v>7.0000000000001172E-3</v>
      </c>
      <c r="AC8" s="35">
        <f t="shared" si="10"/>
        <v>0.23232658479920734</v>
      </c>
    </row>
    <row r="9" spans="1:29" x14ac:dyDescent="0.25">
      <c r="A9" s="21" t="s">
        <v>15</v>
      </c>
      <c r="B9">
        <v>3.0169999999999999</v>
      </c>
      <c r="C9">
        <v>3.016</v>
      </c>
      <c r="D9" s="35">
        <f t="shared" si="0"/>
        <v>9.9999999999988987E-4</v>
      </c>
      <c r="E9" s="35">
        <f t="shared" si="1"/>
        <v>3.3145508783556175E-2</v>
      </c>
      <c r="F9">
        <v>3.0169999999999999</v>
      </c>
      <c r="G9">
        <v>3.0129999999999999</v>
      </c>
      <c r="H9" s="35">
        <f t="shared" si="11"/>
        <v>4.0000000000000036E-3</v>
      </c>
      <c r="I9" s="35">
        <f t="shared" si="2"/>
        <v>0.13258203513423944</v>
      </c>
      <c r="J9">
        <v>3.016</v>
      </c>
      <c r="K9">
        <v>3.012</v>
      </c>
      <c r="L9" s="35">
        <f t="shared" si="3"/>
        <v>4.0000000000000036E-3</v>
      </c>
      <c r="M9" s="35">
        <f t="shared" si="4"/>
        <v>0.13262599469496034</v>
      </c>
      <c r="N9">
        <v>3.0150000000000001</v>
      </c>
      <c r="O9">
        <v>3.01</v>
      </c>
      <c r="P9" s="35">
        <f t="shared" si="12"/>
        <v>5.0000000000003375E-3</v>
      </c>
      <c r="Q9" s="35">
        <f t="shared" si="13"/>
        <v>0.16583747927032627</v>
      </c>
      <c r="R9">
        <v>3.0150000000000001</v>
      </c>
      <c r="S9">
        <v>3.008</v>
      </c>
      <c r="T9" s="35">
        <f t="shared" si="14"/>
        <v>7.0000000000001172E-3</v>
      </c>
      <c r="U9" s="35">
        <f t="shared" si="6"/>
        <v>0.23217247097844501</v>
      </c>
      <c r="V9">
        <v>3.0129999999999999</v>
      </c>
      <c r="W9">
        <v>3.0059999999999998</v>
      </c>
      <c r="X9" s="35">
        <f t="shared" si="15"/>
        <v>7.0000000000001172E-3</v>
      </c>
      <c r="Y9" s="35">
        <f t="shared" si="8"/>
        <v>0.23232658479920734</v>
      </c>
      <c r="Z9">
        <v>3.012</v>
      </c>
      <c r="AA9">
        <v>3.0049999999999999</v>
      </c>
      <c r="AB9" s="35">
        <f t="shared" si="9"/>
        <v>7.0000000000001172E-3</v>
      </c>
      <c r="AC9" s="35">
        <f t="shared" si="10"/>
        <v>0.23240371845949923</v>
      </c>
    </row>
    <row r="10" spans="1:29" x14ac:dyDescent="0.25">
      <c r="A10" s="21" t="s">
        <v>16</v>
      </c>
      <c r="B10">
        <v>3.0169999999999999</v>
      </c>
      <c r="C10">
        <v>2.7959999999999998</v>
      </c>
      <c r="D10">
        <f t="shared" si="0"/>
        <v>0.22100000000000009</v>
      </c>
      <c r="E10">
        <f t="shared" si="1"/>
        <v>7.3251574411667253</v>
      </c>
      <c r="F10">
        <v>3.0169999999999999</v>
      </c>
      <c r="G10">
        <v>2.472</v>
      </c>
      <c r="H10">
        <f t="shared" si="11"/>
        <v>0.54499999999999993</v>
      </c>
      <c r="I10">
        <f t="shared" si="2"/>
        <v>18.064302287040103</v>
      </c>
      <c r="J10">
        <v>3.016</v>
      </c>
      <c r="K10">
        <v>1.944</v>
      </c>
      <c r="L10">
        <f t="shared" si="3"/>
        <v>1.0720000000000001</v>
      </c>
      <c r="M10">
        <f t="shared" si="4"/>
        <v>35.543766578249333</v>
      </c>
      <c r="N10">
        <v>3.0150000000000001</v>
      </c>
      <c r="O10">
        <v>1.5109999999999999</v>
      </c>
      <c r="P10">
        <f t="shared" si="12"/>
        <v>1.5040000000000002</v>
      </c>
      <c r="Q10">
        <f t="shared" si="13"/>
        <v>49.883913764510787</v>
      </c>
      <c r="R10">
        <v>3.016</v>
      </c>
      <c r="S10">
        <v>2.1560000000000001</v>
      </c>
      <c r="T10" s="35">
        <f t="shared" si="14"/>
        <v>0.85999999999999988</v>
      </c>
      <c r="U10">
        <f t="shared" si="6"/>
        <v>28.514588859416438</v>
      </c>
      <c r="V10">
        <v>3.016</v>
      </c>
      <c r="W10">
        <v>2.6880000000000002</v>
      </c>
      <c r="X10">
        <f t="shared" si="15"/>
        <v>0.32799999999999985</v>
      </c>
      <c r="Y10">
        <f t="shared" si="8"/>
        <v>10.875331564986732</v>
      </c>
      <c r="Z10">
        <v>3.0169999999999999</v>
      </c>
      <c r="AA10">
        <v>2.8959999999999999</v>
      </c>
      <c r="AB10">
        <f t="shared" si="9"/>
        <v>0.121</v>
      </c>
      <c r="AC10">
        <f t="shared" si="10"/>
        <v>4.0106065628107386</v>
      </c>
    </row>
    <row r="11" spans="1:29" x14ac:dyDescent="0.25">
      <c r="A11" s="21" t="s">
        <v>17</v>
      </c>
      <c r="B11">
        <v>3.0169999999999999</v>
      </c>
      <c r="C11">
        <v>2.6949999999999998</v>
      </c>
      <c r="D11">
        <f t="shared" si="0"/>
        <v>0.32200000000000006</v>
      </c>
      <c r="E11">
        <f t="shared" si="1"/>
        <v>10.672853828306266</v>
      </c>
      <c r="F11">
        <v>3.016</v>
      </c>
      <c r="G11">
        <v>2.3690000000000002</v>
      </c>
      <c r="H11">
        <f t="shared" si="11"/>
        <v>0.6469999999999998</v>
      </c>
      <c r="I11">
        <f t="shared" si="2"/>
        <v>21.452254641909807</v>
      </c>
      <c r="J11">
        <v>3.0150000000000001</v>
      </c>
      <c r="K11">
        <v>1.8560000000000001</v>
      </c>
      <c r="L11">
        <f t="shared" si="3"/>
        <v>1.159</v>
      </c>
      <c r="M11">
        <f t="shared" si="4"/>
        <v>38.441127694859041</v>
      </c>
      <c r="N11">
        <v>3.0150000000000001</v>
      </c>
      <c r="O11">
        <v>1.4370000000000001</v>
      </c>
      <c r="P11">
        <f t="shared" si="12"/>
        <v>1.5780000000000001</v>
      </c>
      <c r="Q11">
        <f t="shared" si="13"/>
        <v>52.338308457711449</v>
      </c>
      <c r="R11">
        <v>3.0150000000000001</v>
      </c>
      <c r="S11">
        <v>2.0390000000000001</v>
      </c>
      <c r="T11" s="35">
        <f t="shared" si="14"/>
        <v>0.97599999999999998</v>
      </c>
      <c r="U11">
        <f t="shared" si="6"/>
        <v>32.371475953565501</v>
      </c>
      <c r="V11">
        <v>3.016</v>
      </c>
      <c r="W11">
        <v>2.573</v>
      </c>
      <c r="X11">
        <f t="shared" si="15"/>
        <v>0.44300000000000006</v>
      </c>
      <c r="Y11">
        <f t="shared" si="8"/>
        <v>14.688328912466844</v>
      </c>
      <c r="Z11">
        <v>3.0169999999999999</v>
      </c>
      <c r="AA11">
        <v>2.8849999999999998</v>
      </c>
      <c r="AB11">
        <f t="shared" si="9"/>
        <v>0.13200000000000012</v>
      </c>
      <c r="AC11">
        <f t="shared" si="10"/>
        <v>4.3752071594299009</v>
      </c>
    </row>
    <row r="12" spans="1:29" x14ac:dyDescent="0.25">
      <c r="A12" s="21" t="s">
        <v>18</v>
      </c>
      <c r="B12">
        <v>3.0169999999999999</v>
      </c>
      <c r="C12">
        <v>2.593</v>
      </c>
      <c r="D12">
        <f t="shared" si="0"/>
        <v>0.42399999999999993</v>
      </c>
      <c r="E12">
        <f t="shared" si="1"/>
        <v>14.053695724229364</v>
      </c>
      <c r="F12">
        <v>3.016</v>
      </c>
      <c r="G12">
        <v>2.2559999999999998</v>
      </c>
      <c r="H12">
        <f t="shared" si="11"/>
        <v>0.76000000000000023</v>
      </c>
      <c r="I12">
        <f t="shared" si="2"/>
        <v>25.198938992042446</v>
      </c>
      <c r="J12">
        <v>3.0150000000000001</v>
      </c>
      <c r="K12">
        <v>1.704</v>
      </c>
      <c r="L12">
        <f t="shared" si="3"/>
        <v>1.3110000000000002</v>
      </c>
      <c r="M12">
        <f t="shared" si="4"/>
        <v>43.482587064676622</v>
      </c>
      <c r="N12">
        <v>3.0150000000000001</v>
      </c>
      <c r="O12">
        <v>1.3979999999999999</v>
      </c>
      <c r="P12">
        <f t="shared" si="12"/>
        <v>1.6170000000000002</v>
      </c>
      <c r="Q12">
        <f t="shared" si="13"/>
        <v>53.631840796019901</v>
      </c>
      <c r="R12">
        <v>3.016</v>
      </c>
      <c r="S12">
        <v>1.9470000000000001</v>
      </c>
      <c r="T12" s="35">
        <f t="shared" si="14"/>
        <v>1.069</v>
      </c>
      <c r="U12">
        <f t="shared" si="6"/>
        <v>35.444297082228118</v>
      </c>
      <c r="V12">
        <v>3.016</v>
      </c>
      <c r="W12">
        <v>2.4620000000000002</v>
      </c>
      <c r="X12">
        <f t="shared" si="15"/>
        <v>0.55399999999999983</v>
      </c>
      <c r="Y12">
        <f t="shared" si="8"/>
        <v>18.368700265251984</v>
      </c>
      <c r="Z12">
        <v>3.0169999999999999</v>
      </c>
      <c r="AA12">
        <v>2.8679999999999999</v>
      </c>
      <c r="AB12">
        <f t="shared" si="9"/>
        <v>0.14900000000000002</v>
      </c>
      <c r="AC12">
        <f t="shared" si="10"/>
        <v>4.9386808087504157</v>
      </c>
    </row>
    <row r="16" spans="1:29" x14ac:dyDescent="0.25">
      <c r="B16" s="21" t="s">
        <v>35</v>
      </c>
      <c r="C16" s="21" t="s">
        <v>3</v>
      </c>
      <c r="D16" s="35" t="s">
        <v>35</v>
      </c>
      <c r="E16" s="21" t="s">
        <v>4</v>
      </c>
      <c r="F16" s="21" t="s">
        <v>35</v>
      </c>
      <c r="G16" s="21" t="s">
        <v>5</v>
      </c>
      <c r="H16" s="21" t="s">
        <v>35</v>
      </c>
      <c r="I16" s="21" t="s">
        <v>6</v>
      </c>
      <c r="J16" s="21" t="s">
        <v>35</v>
      </c>
      <c r="K16" s="21" t="s">
        <v>7</v>
      </c>
      <c r="L16" s="21" t="s">
        <v>35</v>
      </c>
      <c r="M16" s="21" t="s">
        <v>8</v>
      </c>
      <c r="N16" s="21" t="s">
        <v>35</v>
      </c>
      <c r="O16" s="21" t="s">
        <v>9</v>
      </c>
    </row>
    <row r="17" spans="1:15" x14ac:dyDescent="0.25">
      <c r="A17" s="35" t="s">
        <v>10</v>
      </c>
      <c r="B17">
        <f>(E4/50)</f>
        <v>6.6291017567112354E-4</v>
      </c>
      <c r="C17">
        <f>(B17*100*1000)/500</f>
        <v>0.1325820351342247</v>
      </c>
      <c r="D17">
        <f>(I4/50)</f>
        <v>2.6516407026847886E-3</v>
      </c>
      <c r="E17">
        <f>(D17*100*1000)/500</f>
        <v>0.53032814053695776</v>
      </c>
      <c r="F17">
        <f>(M4/50)</f>
        <v>5.3067993366500872E-3</v>
      </c>
      <c r="G17">
        <f>(F17*100*1000)/500</f>
        <v>1.0613598673300175</v>
      </c>
      <c r="H17">
        <f>(Q4/50)</f>
        <v>6.6357000663568597E-3</v>
      </c>
      <c r="I17">
        <f>(H17*100*1000)/500</f>
        <v>1.327140013271372</v>
      </c>
      <c r="J17">
        <f>(U4/50)</f>
        <v>8.6292731496846343E-3</v>
      </c>
      <c r="K17">
        <f>(J17*100*1000)/500</f>
        <v>1.7258546299369268</v>
      </c>
      <c r="L17">
        <f>(Y4/50)</f>
        <v>8.6292731496846343E-3</v>
      </c>
      <c r="M17">
        <f>(L17*100*1000)/500</f>
        <v>1.7258546299369268</v>
      </c>
      <c r="N17">
        <f>(AC4/50)</f>
        <v>8.6321381142097607E-3</v>
      </c>
      <c r="O17">
        <f>(N17*100*1000)/500</f>
        <v>1.7264276228419522</v>
      </c>
    </row>
    <row r="18" spans="1:15" x14ac:dyDescent="0.25">
      <c r="A18" s="35" t="s">
        <v>11</v>
      </c>
      <c r="B18" s="35">
        <f t="shared" ref="B18:B25" si="16">(E5/50)</f>
        <v>1.3262599469497504E-3</v>
      </c>
      <c r="C18" s="35">
        <f t="shared" ref="C18:C25" si="17">(B18*100*1000)/500</f>
        <v>0.26525198938995009</v>
      </c>
      <c r="D18" s="35">
        <f t="shared" ref="D18:D25" si="18">(I5/50)</f>
        <v>3.3145508783559126E-3</v>
      </c>
      <c r="E18" s="35">
        <f t="shared" ref="E18:E25" si="19">(D18*100*1000)/500</f>
        <v>0.66291017567118249</v>
      </c>
      <c r="F18" s="35">
        <f t="shared" ref="F18:F25" si="20">(M5/50)</f>
        <v>5.3085600530856057E-3</v>
      </c>
      <c r="G18" s="35">
        <f t="shared" ref="G18:G25" si="21">(F18*100*1000)/500</f>
        <v>1.0617120106171212</v>
      </c>
      <c r="H18" s="35">
        <f>(Q5/50)</f>
        <v>7.9654829074012681E-3</v>
      </c>
      <c r="I18" s="35">
        <f>(H18*100*1000)/500</f>
        <v>1.5930965814802536</v>
      </c>
      <c r="J18" s="35">
        <f t="shared" ref="J18:J25" si="22">(U5/50)</f>
        <v>8.6321381142097607E-3</v>
      </c>
      <c r="K18" s="35">
        <f t="shared" ref="K18:K25" si="23">(J18*100*1000)/500</f>
        <v>1.7264276228419522</v>
      </c>
      <c r="L18" s="35">
        <f t="shared" ref="L18:L25" si="24">(Y5/50)</f>
        <v>9.2930633919679987E-3</v>
      </c>
      <c r="M18" s="35">
        <f t="shared" ref="M18:M25" si="25">(L18*100*1000)/500</f>
        <v>1.8586126783935997</v>
      </c>
      <c r="N18" s="35">
        <f t="shared" ref="N18:N25" si="26">(AC5/50)</f>
        <v>8.6321381142097607E-3</v>
      </c>
      <c r="O18" s="35">
        <f t="shared" ref="O18:O25" si="27">(N18*100*1000)/500</f>
        <v>1.7264276228419522</v>
      </c>
    </row>
    <row r="19" spans="1:15" x14ac:dyDescent="0.25">
      <c r="A19" s="35" t="s">
        <v>12</v>
      </c>
      <c r="B19" s="35">
        <f t="shared" si="16"/>
        <v>1.9887305270136651E-3</v>
      </c>
      <c r="C19" s="35">
        <f t="shared" si="17"/>
        <v>0.39774610540273303</v>
      </c>
      <c r="D19" s="35">
        <f t="shared" si="18"/>
        <v>3.3156498673739348E-3</v>
      </c>
      <c r="E19" s="35">
        <f t="shared" si="19"/>
        <v>0.66312997347478697</v>
      </c>
      <c r="F19" s="35">
        <f t="shared" si="20"/>
        <v>5.310321938267513E-3</v>
      </c>
      <c r="G19" s="35">
        <f t="shared" si="21"/>
        <v>1.0620643876535025</v>
      </c>
      <c r="H19" s="35">
        <f>(Q6/50)</f>
        <v>7.9654829074012681E-3</v>
      </c>
      <c r="I19" s="35">
        <f>(H19*100*1000)/500</f>
        <v>1.5930965814802536</v>
      </c>
      <c r="J19" s="35">
        <f t="shared" si="22"/>
        <v>9.2961487383796757E-3</v>
      </c>
      <c r="K19" s="35">
        <f t="shared" si="23"/>
        <v>1.8592297476759352</v>
      </c>
      <c r="L19" s="35">
        <f t="shared" si="24"/>
        <v>9.299236134174849E-3</v>
      </c>
      <c r="M19" s="35">
        <f t="shared" si="25"/>
        <v>1.8598472268349697</v>
      </c>
      <c r="N19" s="35">
        <f t="shared" si="26"/>
        <v>8.6350049817335763E-3</v>
      </c>
      <c r="O19" s="35">
        <f t="shared" si="27"/>
        <v>1.7270009963467152</v>
      </c>
    </row>
    <row r="20" spans="1:15" x14ac:dyDescent="0.25">
      <c r="A20" s="35" t="s">
        <v>13</v>
      </c>
      <c r="B20" s="35">
        <f t="shared" si="16"/>
        <v>6.6269052352544062E-4</v>
      </c>
      <c r="C20" s="35">
        <f t="shared" si="17"/>
        <v>0.13253810470508814</v>
      </c>
      <c r="D20" s="35">
        <f t="shared" si="18"/>
        <v>1.988071570576322E-3</v>
      </c>
      <c r="E20" s="35">
        <f t="shared" si="19"/>
        <v>0.39761431411526438</v>
      </c>
      <c r="F20" s="35">
        <f t="shared" si="20"/>
        <v>1.9893899204244786E-3</v>
      </c>
      <c r="G20" s="35">
        <f t="shared" si="21"/>
        <v>0.39787798408489572</v>
      </c>
      <c r="H20" s="35">
        <f t="shared" ref="H20:H25" si="28">(Q7/50)</f>
        <v>2.6525198938992067E-3</v>
      </c>
      <c r="I20" s="35">
        <f t="shared" ref="I20:I25" si="29">(H20*100*1000)/500</f>
        <v>0.53050397877984135</v>
      </c>
      <c r="J20" s="35">
        <f t="shared" si="22"/>
        <v>3.9800995024877129E-3</v>
      </c>
      <c r="K20" s="35">
        <f t="shared" si="23"/>
        <v>0.79601990049754257</v>
      </c>
      <c r="L20" s="35">
        <f t="shared" si="24"/>
        <v>4.6449900464496843E-3</v>
      </c>
      <c r="M20" s="35">
        <f t="shared" si="25"/>
        <v>0.92899800928993681</v>
      </c>
      <c r="N20" s="35">
        <f t="shared" si="26"/>
        <v>4.6465316959841468E-3</v>
      </c>
      <c r="O20" s="35">
        <f t="shared" si="27"/>
        <v>0.92930633919682937</v>
      </c>
    </row>
    <row r="21" spans="1:15" x14ac:dyDescent="0.25">
      <c r="A21" s="35" t="s">
        <v>14</v>
      </c>
      <c r="B21" s="35">
        <f t="shared" si="16"/>
        <v>1.3253810470508812E-3</v>
      </c>
      <c r="C21" s="35">
        <f t="shared" si="17"/>
        <v>0.26507620941017629</v>
      </c>
      <c r="D21" s="35">
        <f t="shared" si="18"/>
        <v>1.9887305270136651E-3</v>
      </c>
      <c r="E21" s="35">
        <f t="shared" si="19"/>
        <v>0.39774610540273303</v>
      </c>
      <c r="F21" s="35">
        <f t="shared" si="20"/>
        <v>2.6525198938992067E-3</v>
      </c>
      <c r="G21" s="35">
        <f t="shared" si="21"/>
        <v>0.53050397877984135</v>
      </c>
      <c r="H21" s="35">
        <f t="shared" si="28"/>
        <v>2.6533996683250436E-3</v>
      </c>
      <c r="I21" s="35">
        <f t="shared" si="29"/>
        <v>0.53067993366500876</v>
      </c>
      <c r="J21" s="35">
        <f t="shared" si="22"/>
        <v>3.9800995024877129E-3</v>
      </c>
      <c r="K21" s="35">
        <f t="shared" si="23"/>
        <v>0.79601990049754257</v>
      </c>
      <c r="L21" s="35">
        <f t="shared" si="24"/>
        <v>5.3085600530856057E-3</v>
      </c>
      <c r="M21" s="35">
        <f t="shared" si="25"/>
        <v>1.0617120106171212</v>
      </c>
      <c r="N21" s="35">
        <f t="shared" si="26"/>
        <v>4.6465316959841468E-3</v>
      </c>
      <c r="O21" s="35">
        <f t="shared" si="27"/>
        <v>0.92930633919682937</v>
      </c>
    </row>
    <row r="22" spans="1:15" x14ac:dyDescent="0.25">
      <c r="A22" s="35" t="s">
        <v>15</v>
      </c>
      <c r="B22" s="35">
        <f t="shared" si="16"/>
        <v>6.6291017567112354E-4</v>
      </c>
      <c r="C22" s="35">
        <f t="shared" si="17"/>
        <v>0.1325820351342247</v>
      </c>
      <c r="D22" s="35">
        <f t="shared" si="18"/>
        <v>2.6516407026847886E-3</v>
      </c>
      <c r="E22" s="35">
        <f t="shared" si="19"/>
        <v>0.53032814053695776</v>
      </c>
      <c r="F22" s="35">
        <f t="shared" si="20"/>
        <v>2.6525198938992067E-3</v>
      </c>
      <c r="G22" s="35">
        <f t="shared" si="21"/>
        <v>0.53050397877984135</v>
      </c>
      <c r="H22" s="35">
        <f t="shared" si="28"/>
        <v>3.3167495854065253E-3</v>
      </c>
      <c r="I22" s="35">
        <f t="shared" si="29"/>
        <v>0.66334991708130508</v>
      </c>
      <c r="J22" s="35">
        <f t="shared" si="22"/>
        <v>4.6434494195689005E-3</v>
      </c>
      <c r="K22" s="35">
        <f t="shared" si="23"/>
        <v>0.92868988391378005</v>
      </c>
      <c r="L22" s="35">
        <f t="shared" si="24"/>
        <v>4.6465316959841468E-3</v>
      </c>
      <c r="M22" s="35">
        <f t="shared" si="25"/>
        <v>0.92930633919682937</v>
      </c>
      <c r="N22" s="35">
        <f t="shared" si="26"/>
        <v>4.6480743691899844E-3</v>
      </c>
      <c r="O22" s="35">
        <f t="shared" si="27"/>
        <v>0.9296148738379969</v>
      </c>
    </row>
    <row r="23" spans="1:15" x14ac:dyDescent="0.25">
      <c r="A23" s="35" t="s">
        <v>16</v>
      </c>
      <c r="B23" s="35">
        <f t="shared" si="16"/>
        <v>0.14650314882333451</v>
      </c>
      <c r="C23" s="35">
        <f t="shared" si="17"/>
        <v>29.300629764666901</v>
      </c>
      <c r="D23" s="35">
        <f t="shared" si="18"/>
        <v>0.36128604574080209</v>
      </c>
      <c r="E23" s="35">
        <f t="shared" si="19"/>
        <v>72.257209148160413</v>
      </c>
      <c r="F23" s="35">
        <f t="shared" si="20"/>
        <v>0.71087533156498661</v>
      </c>
      <c r="G23" s="35">
        <f t="shared" si="21"/>
        <v>142.17506631299733</v>
      </c>
      <c r="H23" s="35">
        <f t="shared" si="28"/>
        <v>0.99767827529021569</v>
      </c>
      <c r="I23" s="35">
        <f t="shared" si="29"/>
        <v>199.53565505804315</v>
      </c>
      <c r="J23" s="35">
        <f t="shared" si="22"/>
        <v>0.5702917771883288</v>
      </c>
      <c r="K23" s="35">
        <f t="shared" si="23"/>
        <v>114.05835543766575</v>
      </c>
      <c r="L23" s="35">
        <f t="shared" si="24"/>
        <v>0.21750663129973463</v>
      </c>
      <c r="M23" s="35">
        <f t="shared" si="25"/>
        <v>43.501326259946929</v>
      </c>
      <c r="N23" s="35">
        <f t="shared" si="26"/>
        <v>8.0212131256214778E-2</v>
      </c>
      <c r="O23" s="35">
        <f t="shared" si="27"/>
        <v>16.042426251242954</v>
      </c>
    </row>
    <row r="24" spans="1:15" x14ac:dyDescent="0.25">
      <c r="A24" s="35" t="s">
        <v>17</v>
      </c>
      <c r="B24" s="35">
        <f t="shared" si="16"/>
        <v>0.21345707656612534</v>
      </c>
      <c r="C24" s="35">
        <f t="shared" si="17"/>
        <v>42.691415313225065</v>
      </c>
      <c r="D24" s="35">
        <f t="shared" si="18"/>
        <v>0.42904509283819614</v>
      </c>
      <c r="E24" s="35">
        <f t="shared" si="19"/>
        <v>85.809018567639228</v>
      </c>
      <c r="F24" s="35">
        <f t="shared" si="20"/>
        <v>0.76882255389718079</v>
      </c>
      <c r="G24" s="35">
        <f t="shared" si="21"/>
        <v>153.76451077943616</v>
      </c>
      <c r="H24" s="35">
        <f t="shared" si="28"/>
        <v>1.0467661691542289</v>
      </c>
      <c r="I24" s="35">
        <f t="shared" si="29"/>
        <v>209.3532338308458</v>
      </c>
      <c r="J24" s="35">
        <f t="shared" si="22"/>
        <v>0.64742951907130997</v>
      </c>
      <c r="K24" s="35">
        <f t="shared" si="23"/>
        <v>129.485903814262</v>
      </c>
      <c r="L24" s="35">
        <f t="shared" si="24"/>
        <v>0.29376657824933688</v>
      </c>
      <c r="M24" s="35">
        <f t="shared" si="25"/>
        <v>58.753315649867375</v>
      </c>
      <c r="N24" s="35">
        <f t="shared" si="26"/>
        <v>8.7504143188598019E-2</v>
      </c>
      <c r="O24" s="35">
        <f t="shared" si="27"/>
        <v>17.5008286377196</v>
      </c>
    </row>
    <row r="25" spans="1:15" x14ac:dyDescent="0.25">
      <c r="A25" s="35" t="s">
        <v>18</v>
      </c>
      <c r="B25" s="35">
        <f t="shared" si="16"/>
        <v>0.28107391448458729</v>
      </c>
      <c r="C25" s="35">
        <f t="shared" si="17"/>
        <v>56.214782896917455</v>
      </c>
      <c r="D25" s="35">
        <f t="shared" si="18"/>
        <v>0.50397877984084893</v>
      </c>
      <c r="E25" s="35">
        <f t="shared" si="19"/>
        <v>100.79575596816979</v>
      </c>
      <c r="F25" s="35">
        <f t="shared" si="20"/>
        <v>0.8696517412935324</v>
      </c>
      <c r="G25" s="35">
        <f t="shared" si="21"/>
        <v>173.93034825870649</v>
      </c>
      <c r="H25" s="35">
        <f t="shared" si="28"/>
        <v>1.0726368159203981</v>
      </c>
      <c r="I25" s="35">
        <f t="shared" si="29"/>
        <v>214.5273631840796</v>
      </c>
      <c r="J25" s="35">
        <f t="shared" si="22"/>
        <v>0.70888594164456231</v>
      </c>
      <c r="K25" s="35">
        <f t="shared" si="23"/>
        <v>141.77718832891247</v>
      </c>
      <c r="L25" s="35">
        <f t="shared" si="24"/>
        <v>0.36737400530503966</v>
      </c>
      <c r="M25" s="35">
        <f t="shared" si="25"/>
        <v>73.474801061007938</v>
      </c>
      <c r="N25" s="35">
        <f t="shared" si="26"/>
        <v>9.8773616175008308E-2</v>
      </c>
      <c r="O25" s="35">
        <f t="shared" si="27"/>
        <v>19.754723235001663</v>
      </c>
    </row>
    <row r="29" spans="1:15" x14ac:dyDescent="0.25">
      <c r="B29" s="21" t="s">
        <v>3</v>
      </c>
      <c r="C29" s="21" t="s">
        <v>4</v>
      </c>
      <c r="D29" s="21" t="s">
        <v>5</v>
      </c>
      <c r="E29" s="21" t="s">
        <v>6</v>
      </c>
      <c r="F29" s="21" t="s">
        <v>7</v>
      </c>
      <c r="G29" s="21" t="s">
        <v>8</v>
      </c>
      <c r="H29" s="21" t="s">
        <v>9</v>
      </c>
      <c r="I29" s="21" t="s">
        <v>22</v>
      </c>
      <c r="J29" s="21" t="s">
        <v>22</v>
      </c>
      <c r="K29" s="21" t="s">
        <v>22</v>
      </c>
      <c r="L29" s="21" t="s">
        <v>22</v>
      </c>
      <c r="M29" s="21" t="s">
        <v>22</v>
      </c>
      <c r="N29" s="21" t="s">
        <v>22</v>
      </c>
      <c r="O29" s="21" t="s">
        <v>22</v>
      </c>
    </row>
    <row r="30" spans="1:15" x14ac:dyDescent="0.25">
      <c r="A30" s="21" t="s">
        <v>19</v>
      </c>
      <c r="B30">
        <f>AVERAGE(C17:C19)</f>
        <v>0.26519337664230264</v>
      </c>
      <c r="C30">
        <f>AVERAGE(E17:E19)</f>
        <v>0.61878942989430907</v>
      </c>
      <c r="D30">
        <f>AVERAGE(G17:G19)</f>
        <v>1.0617120885335469</v>
      </c>
      <c r="E30">
        <f>AVERAGE(I17:I19)</f>
        <v>1.504444392077293</v>
      </c>
      <c r="F30">
        <f>AVERAGE(K17:K19)</f>
        <v>1.7705040001516048</v>
      </c>
      <c r="G30">
        <f>AVERAGE(M17:M19)</f>
        <v>1.8147715117218322</v>
      </c>
      <c r="H30">
        <f>AVERAGE(O17:O19)</f>
        <v>1.7266187473435399</v>
      </c>
      <c r="I30">
        <f>0.07655</f>
        <v>7.6550000000000007E-2</v>
      </c>
      <c r="J30">
        <f>0.4423</f>
        <v>0.44230000000000003</v>
      </c>
      <c r="K30">
        <f>0.0002</f>
        <v>2.0000000000000001E-4</v>
      </c>
      <c r="L30">
        <f>0.08865</f>
        <v>8.8650000000000007E-2</v>
      </c>
      <c r="M30">
        <f>0.04436</f>
        <v>4.4359999999999997E-2</v>
      </c>
      <c r="N30">
        <f>0.4446</f>
        <v>0.4446</v>
      </c>
      <c r="O30">
        <f>0.00019</f>
        <v>1.9000000000000001E-4</v>
      </c>
    </row>
    <row r="31" spans="1:15" x14ac:dyDescent="0.25">
      <c r="A31" s="21" t="s">
        <v>20</v>
      </c>
      <c r="B31">
        <f>AVERAGE(C20:C22)</f>
        <v>0.17673211641649636</v>
      </c>
      <c r="C31">
        <f>AVERAGE(E20:E22)</f>
        <v>0.44189618668498509</v>
      </c>
      <c r="D31">
        <f>AVERAGE(G20:G22)</f>
        <v>0.48629531388152608</v>
      </c>
      <c r="E31">
        <f>AVERAGE(I20:I22)</f>
        <v>0.57484460984205177</v>
      </c>
      <c r="F31">
        <f>AVERAGE(K20:K22)</f>
        <v>0.84024322830295495</v>
      </c>
      <c r="G31">
        <f>AVERAGE(M20:M22)</f>
        <v>0.97333878636796245</v>
      </c>
      <c r="H31">
        <f>AVERAGE(O20:O22)</f>
        <v>0.92940918407721851</v>
      </c>
      <c r="I31">
        <f>0.4417</f>
        <v>0.44169999999999998</v>
      </c>
      <c r="J31">
        <f>0.4422</f>
        <v>0.44219999999999998</v>
      </c>
      <c r="K31">
        <f>0.04421</f>
        <v>4.4209999999999999E-2</v>
      </c>
      <c r="L31">
        <f>0.04425</f>
        <v>4.4249999999999998E-2</v>
      </c>
      <c r="M31">
        <f>0.4422</f>
        <v>0.44219999999999998</v>
      </c>
      <c r="N31">
        <f>0.4419</f>
        <v>0.44190000000000002</v>
      </c>
      <c r="O31">
        <f>0.0001</f>
        <v>1E-4</v>
      </c>
    </row>
    <row r="32" spans="1:15" x14ac:dyDescent="0.25">
      <c r="A32" s="21" t="s">
        <v>21</v>
      </c>
      <c r="B32">
        <f>AVERAGE(C23:C25)</f>
        <v>42.735609324936469</v>
      </c>
      <c r="C32">
        <f>AVERAGE(E23:E25)</f>
        <v>86.287327894656471</v>
      </c>
      <c r="D32">
        <f>AVERAGE(G23:G25)</f>
        <v>156.62330845037999</v>
      </c>
      <c r="E32">
        <f>AVERAGE(I23:I25)</f>
        <v>207.80541735765618</v>
      </c>
      <c r="F32">
        <f>AVERAGE(K23:K25)</f>
        <v>128.44048252694674</v>
      </c>
      <c r="G32">
        <f>AVERAGE(M23:M25)</f>
        <v>58.576480990274071</v>
      </c>
      <c r="H32">
        <f>AVERAGE(O23:O25)</f>
        <v>17.765992707988072</v>
      </c>
      <c r="I32">
        <f>7.76948</f>
        <v>7.7694799999999997</v>
      </c>
      <c r="J32">
        <f>8.24184</f>
        <v>8.2418399999999998</v>
      </c>
      <c r="K32">
        <f>9.27773</f>
        <v>9.27773</v>
      </c>
      <c r="L32">
        <f>4.39639</f>
        <v>4.3963900000000002</v>
      </c>
      <c r="M32">
        <f>8.01879</f>
        <v>8.0187899999999992</v>
      </c>
      <c r="N32">
        <f>8.65305</f>
        <v>8.6530500000000004</v>
      </c>
      <c r="O32">
        <f>1.07982</f>
        <v>1.07982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9"/>
  <sheetViews>
    <sheetView tabSelected="1" topLeftCell="A24" workbookViewId="0">
      <selection activeCell="Q35" sqref="Q35"/>
    </sheetView>
  </sheetViews>
  <sheetFormatPr defaultRowHeight="15" x14ac:dyDescent="0.25"/>
  <cols>
    <col min="21" max="21" width="10.5703125" customWidth="1"/>
    <col min="25" max="25" width="9.42578125" customWidth="1"/>
    <col min="29" max="29" width="10.28515625" customWidth="1"/>
  </cols>
  <sheetData>
    <row r="1" spans="1:29" x14ac:dyDescent="0.25">
      <c r="G1" s="35" t="s">
        <v>43</v>
      </c>
    </row>
    <row r="2" spans="1:29" x14ac:dyDescent="0.25">
      <c r="B2" s="35" t="s">
        <v>32</v>
      </c>
      <c r="C2" s="35" t="s">
        <v>33</v>
      </c>
      <c r="D2" s="35" t="s">
        <v>31</v>
      </c>
      <c r="E2" s="35" t="s">
        <v>34</v>
      </c>
      <c r="F2" s="35" t="s">
        <v>32</v>
      </c>
      <c r="G2" s="35" t="s">
        <v>33</v>
      </c>
      <c r="H2" s="35" t="s">
        <v>31</v>
      </c>
      <c r="I2" s="35" t="s">
        <v>36</v>
      </c>
      <c r="J2" s="35" t="s">
        <v>32</v>
      </c>
      <c r="K2" s="35" t="s">
        <v>33</v>
      </c>
      <c r="L2" s="35" t="s">
        <v>31</v>
      </c>
      <c r="M2" s="35" t="s">
        <v>37</v>
      </c>
      <c r="N2" s="35" t="s">
        <v>32</v>
      </c>
      <c r="O2" s="35" t="s">
        <v>33</v>
      </c>
      <c r="P2" s="35" t="s">
        <v>31</v>
      </c>
      <c r="Q2" s="35" t="s">
        <v>38</v>
      </c>
      <c r="R2" s="35" t="s">
        <v>32</v>
      </c>
      <c r="S2" s="35" t="s">
        <v>33</v>
      </c>
      <c r="T2" s="35" t="s">
        <v>31</v>
      </c>
      <c r="U2" s="35" t="s">
        <v>39</v>
      </c>
      <c r="V2" s="35" t="s">
        <v>32</v>
      </c>
      <c r="W2" s="35" t="s">
        <v>33</v>
      </c>
      <c r="X2" s="35" t="s">
        <v>31</v>
      </c>
      <c r="Y2" s="35" t="s">
        <v>40</v>
      </c>
      <c r="Z2" s="35" t="s">
        <v>32</v>
      </c>
      <c r="AA2" s="35" t="s">
        <v>33</v>
      </c>
      <c r="AB2" s="35" t="s">
        <v>31</v>
      </c>
      <c r="AC2" s="35" t="s">
        <v>41</v>
      </c>
    </row>
    <row r="3" spans="1:29" x14ac:dyDescent="0.25">
      <c r="A3" s="35" t="s">
        <v>10</v>
      </c>
      <c r="B3" s="35">
        <v>3.0169999999999999</v>
      </c>
      <c r="C3" s="35">
        <v>3.016</v>
      </c>
      <c r="D3">
        <f>(B3-C3)</f>
        <v>9.9999999999988987E-4</v>
      </c>
      <c r="E3">
        <f>(D3/B3)*100</f>
        <v>3.3145508783556175E-2</v>
      </c>
      <c r="F3" s="35">
        <v>3.0169999999999999</v>
      </c>
      <c r="G3" s="35">
        <v>3.0129999999999999</v>
      </c>
      <c r="H3">
        <f>(F3-G3)</f>
        <v>4.0000000000000036E-3</v>
      </c>
      <c r="I3">
        <f>(H3/F3)*100</f>
        <v>0.13258203513423944</v>
      </c>
      <c r="J3" s="35">
        <v>3.0150000000000001</v>
      </c>
      <c r="K3" s="35">
        <v>3.0070000000000001</v>
      </c>
      <c r="L3">
        <f>(J3-K3)</f>
        <v>8.0000000000000071E-3</v>
      </c>
      <c r="M3">
        <f>(L3/J3)*100</f>
        <v>0.26533996683250438</v>
      </c>
      <c r="N3" s="35">
        <v>3.0139999999999998</v>
      </c>
      <c r="O3" s="35">
        <v>3.004</v>
      </c>
      <c r="P3">
        <f>(N3-O3)</f>
        <v>9.9999999999997868E-3</v>
      </c>
      <c r="Q3">
        <f>(P3/N3)*100</f>
        <v>0.331785003317843</v>
      </c>
      <c r="R3" s="35">
        <v>3.0129999999999999</v>
      </c>
      <c r="S3" s="35">
        <v>3</v>
      </c>
      <c r="T3">
        <f>(R3-S3)</f>
        <v>1.2999999999999901E-2</v>
      </c>
      <c r="U3">
        <f>(T3/R3)*100</f>
        <v>0.43146365748423171</v>
      </c>
      <c r="V3" s="35">
        <v>3.0129999999999999</v>
      </c>
      <c r="W3" s="35">
        <v>3</v>
      </c>
      <c r="X3">
        <f>(V3-W3)</f>
        <v>1.2999999999999901E-2</v>
      </c>
      <c r="Y3">
        <f>(X3/V3)*100</f>
        <v>0.43146365748423171</v>
      </c>
      <c r="Z3" s="35">
        <v>3.012</v>
      </c>
      <c r="AA3" s="35">
        <v>2.9990000000000001</v>
      </c>
      <c r="AB3">
        <f>(Z3-AA3)</f>
        <v>1.2999999999999901E-2</v>
      </c>
      <c r="AC3">
        <f>(AB3/Z3)*100</f>
        <v>0.43160690571048804</v>
      </c>
    </row>
    <row r="4" spans="1:29" x14ac:dyDescent="0.25">
      <c r="A4" s="35" t="s">
        <v>11</v>
      </c>
      <c r="B4" s="35">
        <v>3.016</v>
      </c>
      <c r="C4" s="35">
        <v>3.0139999999999998</v>
      </c>
      <c r="D4" s="35">
        <f t="shared" ref="D4:D11" si="0">(B4-C4)</f>
        <v>2.0000000000002238E-3</v>
      </c>
      <c r="E4" s="35">
        <f t="shared" ref="E4:E11" si="1">(D4/B4)*100</f>
        <v>6.6312997347487523E-2</v>
      </c>
      <c r="F4" s="35">
        <v>3.0169999999999999</v>
      </c>
      <c r="G4" s="35">
        <v>3.012</v>
      </c>
      <c r="H4" s="35">
        <f t="shared" ref="H4:H11" si="2">(F4-G4)</f>
        <v>4.9999999999998934E-3</v>
      </c>
      <c r="I4" s="35">
        <f t="shared" ref="I4:I11" si="3">(H4/F4)*100</f>
        <v>0.16572754391779562</v>
      </c>
      <c r="J4" s="35">
        <v>3.0139999999999998</v>
      </c>
      <c r="K4" s="35">
        <v>3.0059999999999998</v>
      </c>
      <c r="L4" s="35">
        <f t="shared" ref="L4:L11" si="4">(J4-K4)</f>
        <v>8.0000000000000071E-3</v>
      </c>
      <c r="M4" s="35">
        <f t="shared" ref="M4:M11" si="5">(L4/J4)*100</f>
        <v>0.26542800265428029</v>
      </c>
      <c r="N4" s="35">
        <v>3.0129999999999999</v>
      </c>
      <c r="O4" s="35">
        <v>3.0009999999999999</v>
      </c>
      <c r="P4" s="35">
        <f t="shared" ref="P4:P11" si="6">(N4-O4)</f>
        <v>1.2000000000000011E-2</v>
      </c>
      <c r="Q4" s="35">
        <f t="shared" ref="Q4:Q11" si="7">(P4/N4)*100</f>
        <v>0.39827414537006339</v>
      </c>
      <c r="R4" s="35">
        <v>3.012</v>
      </c>
      <c r="S4" s="35">
        <v>2.9990000000000001</v>
      </c>
      <c r="T4" s="35">
        <f t="shared" ref="T4:T11" si="8">(R4-S4)</f>
        <v>1.2999999999999901E-2</v>
      </c>
      <c r="U4" s="35">
        <f t="shared" ref="U4:U11" si="9">(T4/R4)*100</f>
        <v>0.43160690571048804</v>
      </c>
      <c r="V4" s="35">
        <v>3.0129999999999999</v>
      </c>
      <c r="W4" s="35">
        <v>2.9990000000000001</v>
      </c>
      <c r="X4" s="35">
        <f t="shared" ref="X4:X11" si="10">(V4-W4)</f>
        <v>1.399999999999979E-2</v>
      </c>
      <c r="Y4" s="35">
        <f t="shared" ref="Y4:Y11" si="11">(X4/V4)*100</f>
        <v>0.46465316959839992</v>
      </c>
      <c r="Z4" s="35">
        <v>3.012</v>
      </c>
      <c r="AA4" s="35">
        <v>2.9990000000000001</v>
      </c>
      <c r="AB4" s="35">
        <f t="shared" ref="AB4:AB11" si="12">(Z4-AA4)</f>
        <v>1.2999999999999901E-2</v>
      </c>
      <c r="AC4" s="35">
        <f t="shared" ref="AC4:AC11" si="13">(AB4/Z4)*100</f>
        <v>0.43160690571048804</v>
      </c>
    </row>
    <row r="5" spans="1:29" x14ac:dyDescent="0.25">
      <c r="A5" s="35" t="s">
        <v>12</v>
      </c>
      <c r="B5" s="35">
        <v>3.0169999999999999</v>
      </c>
      <c r="C5" s="35">
        <v>3.0139999999999998</v>
      </c>
      <c r="D5" s="35">
        <f t="shared" si="0"/>
        <v>3.0000000000001137E-3</v>
      </c>
      <c r="E5" s="35">
        <f t="shared" si="1"/>
        <v>9.9436526350683258E-2</v>
      </c>
      <c r="F5" s="35">
        <v>3.016</v>
      </c>
      <c r="G5" s="35">
        <v>3.0110000000000001</v>
      </c>
      <c r="H5" s="35">
        <f t="shared" si="2"/>
        <v>4.9999999999998934E-3</v>
      </c>
      <c r="I5" s="35">
        <f t="shared" si="3"/>
        <v>0.16578249336869674</v>
      </c>
      <c r="J5" s="35">
        <v>3.0129999999999999</v>
      </c>
      <c r="K5" s="35">
        <v>3.0049999999999999</v>
      </c>
      <c r="L5" s="35">
        <f t="shared" si="4"/>
        <v>8.0000000000000071E-3</v>
      </c>
      <c r="M5" s="35">
        <f t="shared" si="5"/>
        <v>0.26551609691337563</v>
      </c>
      <c r="N5" s="35">
        <v>3.0129999999999999</v>
      </c>
      <c r="O5" s="35">
        <v>3.0009999999999999</v>
      </c>
      <c r="P5" s="35">
        <f t="shared" si="6"/>
        <v>1.2000000000000011E-2</v>
      </c>
      <c r="Q5" s="35">
        <f t="shared" si="7"/>
        <v>0.39827414537006339</v>
      </c>
      <c r="R5" s="35">
        <v>3.012</v>
      </c>
      <c r="S5" s="35">
        <v>2.9980000000000002</v>
      </c>
      <c r="T5" s="35">
        <f t="shared" si="8"/>
        <v>1.399999999999979E-2</v>
      </c>
      <c r="U5" s="35">
        <f t="shared" si="9"/>
        <v>0.4648074369189838</v>
      </c>
      <c r="V5" s="35">
        <v>3.0110000000000001</v>
      </c>
      <c r="W5" s="35">
        <v>2.9969999999999999</v>
      </c>
      <c r="X5" s="35">
        <f t="shared" si="10"/>
        <v>1.4000000000000234E-2</v>
      </c>
      <c r="Y5" s="35">
        <f t="shared" si="11"/>
        <v>0.46496180670874243</v>
      </c>
      <c r="Z5" s="35">
        <v>3.0110000000000001</v>
      </c>
      <c r="AA5" s="35">
        <v>2.9980000000000002</v>
      </c>
      <c r="AB5" s="35">
        <f t="shared" si="12"/>
        <v>1.2999999999999901E-2</v>
      </c>
      <c r="AC5" s="35">
        <f t="shared" si="13"/>
        <v>0.43175024908667881</v>
      </c>
    </row>
    <row r="6" spans="1:29" x14ac:dyDescent="0.25">
      <c r="A6" s="35" t="s">
        <v>23</v>
      </c>
      <c r="B6">
        <v>3.016</v>
      </c>
      <c r="C6">
        <v>3.0150000000000001</v>
      </c>
      <c r="D6" s="35">
        <f t="shared" si="0"/>
        <v>9.9999999999988987E-4</v>
      </c>
      <c r="E6" s="35">
        <f t="shared" si="1"/>
        <v>3.3156498673736406E-2</v>
      </c>
      <c r="F6">
        <v>3.016</v>
      </c>
      <c r="G6">
        <v>3.0129999999999999</v>
      </c>
      <c r="H6" s="35">
        <f t="shared" si="2"/>
        <v>3.0000000000001137E-3</v>
      </c>
      <c r="I6" s="35">
        <f t="shared" si="3"/>
        <v>9.946949602122393E-2</v>
      </c>
      <c r="J6">
        <v>3.016</v>
      </c>
      <c r="K6">
        <v>3.0110000000000001</v>
      </c>
      <c r="L6" s="35">
        <f t="shared" si="4"/>
        <v>4.9999999999998934E-3</v>
      </c>
      <c r="M6" s="35">
        <f t="shared" si="5"/>
        <v>0.16578249336869674</v>
      </c>
      <c r="N6">
        <v>3.0139999999999998</v>
      </c>
      <c r="O6" s="35">
        <v>3.0089999999999999</v>
      </c>
      <c r="P6" s="35">
        <f t="shared" si="6"/>
        <v>4.9999999999998934E-3</v>
      </c>
      <c r="Q6" s="35">
        <f t="shared" si="7"/>
        <v>0.1658925016589215</v>
      </c>
      <c r="R6">
        <v>3.0169999999999999</v>
      </c>
      <c r="S6">
        <v>3.0089999999999999</v>
      </c>
      <c r="T6" s="35">
        <f t="shared" si="8"/>
        <v>8.0000000000000071E-3</v>
      </c>
      <c r="U6" s="35">
        <f t="shared" si="9"/>
        <v>0.26516407026847888</v>
      </c>
      <c r="V6">
        <v>3.016</v>
      </c>
      <c r="W6">
        <v>3.0059999999999998</v>
      </c>
      <c r="X6" s="35">
        <f t="shared" si="10"/>
        <v>1.0000000000000231E-2</v>
      </c>
      <c r="Y6" s="35">
        <f t="shared" si="11"/>
        <v>0.3315649867374082</v>
      </c>
      <c r="Z6">
        <v>3.0150000000000001</v>
      </c>
      <c r="AA6">
        <v>3.0059999999999998</v>
      </c>
      <c r="AB6" s="35">
        <f t="shared" si="12"/>
        <v>9.0000000000003411E-3</v>
      </c>
      <c r="AC6" s="35">
        <f t="shared" si="13"/>
        <v>0.29850746268657846</v>
      </c>
    </row>
    <row r="7" spans="1:29" x14ac:dyDescent="0.25">
      <c r="A7" s="35" t="s">
        <v>24</v>
      </c>
      <c r="B7">
        <v>3.016</v>
      </c>
      <c r="C7">
        <v>3.0150000000000001</v>
      </c>
      <c r="D7" s="35">
        <f t="shared" si="0"/>
        <v>9.9999999999988987E-4</v>
      </c>
      <c r="E7" s="35">
        <f t="shared" si="1"/>
        <v>3.3156498673736406E-2</v>
      </c>
      <c r="F7">
        <v>3.016</v>
      </c>
      <c r="G7">
        <v>3.012</v>
      </c>
      <c r="H7" s="35">
        <f t="shared" si="2"/>
        <v>4.0000000000000036E-3</v>
      </c>
      <c r="I7" s="35">
        <f t="shared" si="3"/>
        <v>0.13262599469496034</v>
      </c>
      <c r="J7">
        <v>3.0150000000000001</v>
      </c>
      <c r="K7">
        <v>3.01</v>
      </c>
      <c r="L7" s="35">
        <f t="shared" si="4"/>
        <v>5.0000000000003375E-3</v>
      </c>
      <c r="M7" s="35">
        <f t="shared" si="5"/>
        <v>0.16583747927032627</v>
      </c>
      <c r="N7">
        <v>3.0150000000000001</v>
      </c>
      <c r="O7">
        <v>3.0089999999999999</v>
      </c>
      <c r="P7" s="35">
        <f t="shared" si="6"/>
        <v>6.0000000000002274E-3</v>
      </c>
      <c r="Q7" s="35">
        <f t="shared" si="7"/>
        <v>0.19900497512438564</v>
      </c>
      <c r="R7">
        <v>3.016</v>
      </c>
      <c r="S7">
        <v>3.008</v>
      </c>
      <c r="T7" s="35">
        <f t="shared" si="8"/>
        <v>8.0000000000000071E-3</v>
      </c>
      <c r="U7" s="35">
        <f t="shared" si="9"/>
        <v>0.26525198938992067</v>
      </c>
      <c r="V7">
        <v>3.016</v>
      </c>
      <c r="W7">
        <v>3.0049999999999999</v>
      </c>
      <c r="X7" s="35">
        <f t="shared" si="10"/>
        <v>1.1000000000000121E-2</v>
      </c>
      <c r="Y7" s="35">
        <f t="shared" si="11"/>
        <v>0.36472148541114457</v>
      </c>
      <c r="Z7">
        <v>3.0150000000000001</v>
      </c>
      <c r="AA7">
        <v>3.0049999999999999</v>
      </c>
      <c r="AB7" s="35">
        <f t="shared" si="12"/>
        <v>1.0000000000000231E-2</v>
      </c>
      <c r="AC7" s="35">
        <f t="shared" si="13"/>
        <v>0.33167495854063783</v>
      </c>
    </row>
    <row r="8" spans="1:29" x14ac:dyDescent="0.25">
      <c r="A8" s="35" t="s">
        <v>25</v>
      </c>
      <c r="B8">
        <v>3.0169999999999999</v>
      </c>
      <c r="C8">
        <v>3.0150000000000001</v>
      </c>
      <c r="D8" s="35">
        <f t="shared" si="0"/>
        <v>1.9999999999997797E-3</v>
      </c>
      <c r="E8" s="35">
        <f t="shared" si="1"/>
        <v>6.6291017567112351E-2</v>
      </c>
      <c r="F8">
        <v>3.0169999999999999</v>
      </c>
      <c r="G8">
        <v>3.012</v>
      </c>
      <c r="H8" s="35">
        <f t="shared" si="2"/>
        <v>4.9999999999998934E-3</v>
      </c>
      <c r="I8" s="35">
        <f t="shared" si="3"/>
        <v>0.16572754391779562</v>
      </c>
      <c r="J8">
        <v>3.016</v>
      </c>
      <c r="K8">
        <v>3.01</v>
      </c>
      <c r="L8" s="35">
        <f t="shared" si="4"/>
        <v>6.0000000000002274E-3</v>
      </c>
      <c r="M8" s="35">
        <f t="shared" si="5"/>
        <v>0.19893899204244786</v>
      </c>
      <c r="N8">
        <v>3.016</v>
      </c>
      <c r="O8">
        <v>3.0089999999999999</v>
      </c>
      <c r="P8" s="35">
        <f t="shared" si="6"/>
        <v>7.0000000000001172E-3</v>
      </c>
      <c r="Q8" s="35">
        <f t="shared" si="7"/>
        <v>0.23209549071618427</v>
      </c>
      <c r="R8">
        <v>3.016</v>
      </c>
      <c r="S8">
        <v>3.008</v>
      </c>
      <c r="T8" s="35">
        <f t="shared" si="8"/>
        <v>8.0000000000000071E-3</v>
      </c>
      <c r="U8" s="35">
        <f t="shared" si="9"/>
        <v>0.26525198938992067</v>
      </c>
      <c r="V8">
        <v>3.016</v>
      </c>
      <c r="W8">
        <v>3.004</v>
      </c>
      <c r="X8" s="35">
        <f t="shared" si="10"/>
        <v>1.2000000000000011E-2</v>
      </c>
      <c r="Y8" s="35">
        <f t="shared" si="11"/>
        <v>0.39787798408488101</v>
      </c>
      <c r="Z8">
        <v>3.016</v>
      </c>
      <c r="AA8">
        <v>3.0049999999999999</v>
      </c>
      <c r="AB8" s="35">
        <f t="shared" si="12"/>
        <v>1.1000000000000121E-2</v>
      </c>
      <c r="AC8" s="35">
        <f t="shared" si="13"/>
        <v>0.36472148541114457</v>
      </c>
    </row>
    <row r="9" spans="1:29" x14ac:dyDescent="0.25">
      <c r="A9" s="35" t="s">
        <v>26</v>
      </c>
      <c r="B9">
        <v>3.0179999999999998</v>
      </c>
      <c r="C9" s="35">
        <v>2.5859999999999999</v>
      </c>
      <c r="D9" s="35">
        <f t="shared" si="0"/>
        <v>0.43199999999999994</v>
      </c>
      <c r="E9" s="35">
        <f t="shared" si="1"/>
        <v>14.314115308151093</v>
      </c>
      <c r="F9">
        <v>3.0179999999999998</v>
      </c>
      <c r="G9" s="35">
        <v>2.2389999999999999</v>
      </c>
      <c r="H9">
        <f t="shared" si="2"/>
        <v>0.77899999999999991</v>
      </c>
      <c r="I9">
        <f t="shared" si="3"/>
        <v>25.811795891318752</v>
      </c>
      <c r="J9">
        <v>3.0169999999999999</v>
      </c>
      <c r="K9" s="35">
        <v>1.7569999999999999</v>
      </c>
      <c r="L9">
        <f t="shared" si="4"/>
        <v>1.26</v>
      </c>
      <c r="M9">
        <f t="shared" si="5"/>
        <v>41.763341067285388</v>
      </c>
      <c r="N9">
        <v>3.0169999999999999</v>
      </c>
      <c r="O9" s="35">
        <v>1.2669999999999999</v>
      </c>
      <c r="P9">
        <f t="shared" si="6"/>
        <v>1.75</v>
      </c>
      <c r="Q9">
        <f t="shared" si="7"/>
        <v>58.004640371229698</v>
      </c>
      <c r="R9">
        <v>3.0169999999999999</v>
      </c>
      <c r="S9" s="35">
        <v>1.921</v>
      </c>
      <c r="T9">
        <f t="shared" si="8"/>
        <v>1.0959999999999999</v>
      </c>
      <c r="U9">
        <f t="shared" si="9"/>
        <v>36.327477626781565</v>
      </c>
      <c r="V9">
        <v>3.0169999999999999</v>
      </c>
      <c r="W9" s="35">
        <v>2.5049999999999999</v>
      </c>
      <c r="X9">
        <f t="shared" si="10"/>
        <v>0.51200000000000001</v>
      </c>
      <c r="Y9">
        <f t="shared" si="11"/>
        <v>16.970500497182634</v>
      </c>
      <c r="Z9">
        <v>3.0169999999999999</v>
      </c>
      <c r="AA9" s="35">
        <v>2.7490000000000001</v>
      </c>
      <c r="AB9">
        <f t="shared" si="12"/>
        <v>0.26799999999999979</v>
      </c>
      <c r="AC9">
        <f t="shared" si="13"/>
        <v>8.8829963539940273</v>
      </c>
    </row>
    <row r="10" spans="1:29" x14ac:dyDescent="0.25">
      <c r="A10" s="35" t="s">
        <v>27</v>
      </c>
      <c r="B10">
        <v>3.0179999999999998</v>
      </c>
      <c r="C10" s="35">
        <v>2.4790000000000001</v>
      </c>
      <c r="D10" s="35">
        <f t="shared" si="0"/>
        <v>0.5389999999999997</v>
      </c>
      <c r="E10" s="35">
        <f t="shared" si="1"/>
        <v>17.859509609012584</v>
      </c>
      <c r="F10">
        <v>3.0179999999999998</v>
      </c>
      <c r="G10" s="35">
        <v>2.117</v>
      </c>
      <c r="H10">
        <f t="shared" si="2"/>
        <v>0.9009999999999998</v>
      </c>
      <c r="I10">
        <f t="shared" si="3"/>
        <v>29.854208084824386</v>
      </c>
      <c r="J10">
        <v>3.0169999999999999</v>
      </c>
      <c r="K10" s="35">
        <v>1.6839999999999999</v>
      </c>
      <c r="L10">
        <f t="shared" si="4"/>
        <v>1.333</v>
      </c>
      <c r="M10">
        <f t="shared" si="5"/>
        <v>44.182963208485248</v>
      </c>
      <c r="N10">
        <v>3.0169999999999999</v>
      </c>
      <c r="O10" s="35">
        <v>1.1890000000000001</v>
      </c>
      <c r="P10">
        <f t="shared" si="6"/>
        <v>1.8279999999999998</v>
      </c>
      <c r="Q10">
        <f t="shared" si="7"/>
        <v>60.589990056347368</v>
      </c>
      <c r="R10">
        <v>3.0169999999999999</v>
      </c>
      <c r="S10" s="35">
        <v>1.8759999999999999</v>
      </c>
      <c r="T10">
        <f t="shared" si="8"/>
        <v>1.141</v>
      </c>
      <c r="U10">
        <f t="shared" si="9"/>
        <v>37.819025522041763</v>
      </c>
      <c r="V10">
        <v>3.0169999999999999</v>
      </c>
      <c r="W10" s="35">
        <v>2.4159999999999999</v>
      </c>
      <c r="X10">
        <f t="shared" si="10"/>
        <v>0.60099999999999998</v>
      </c>
      <c r="Y10">
        <f t="shared" si="11"/>
        <v>19.920450778919456</v>
      </c>
      <c r="Z10">
        <v>3.0169999999999999</v>
      </c>
      <c r="AA10" s="35">
        <v>2.677</v>
      </c>
      <c r="AB10">
        <f t="shared" si="12"/>
        <v>0.33999999999999986</v>
      </c>
      <c r="AC10">
        <f t="shared" si="13"/>
        <v>11.269472986410337</v>
      </c>
    </row>
    <row r="11" spans="1:29" x14ac:dyDescent="0.25">
      <c r="A11" s="35" t="s">
        <v>28</v>
      </c>
      <c r="B11">
        <v>3.0179999999999998</v>
      </c>
      <c r="C11" s="35">
        <v>2.391</v>
      </c>
      <c r="D11" s="35">
        <f t="shared" si="0"/>
        <v>0.62699999999999978</v>
      </c>
      <c r="E11" s="35">
        <f t="shared" si="1"/>
        <v>20.775347912524843</v>
      </c>
      <c r="F11">
        <v>3.0179999999999998</v>
      </c>
      <c r="G11" s="35">
        <v>2.0289999999999999</v>
      </c>
      <c r="H11">
        <f t="shared" si="2"/>
        <v>0.98899999999999988</v>
      </c>
      <c r="I11">
        <f t="shared" si="3"/>
        <v>32.770046388336645</v>
      </c>
      <c r="J11">
        <v>3.0169999999999999</v>
      </c>
      <c r="K11" s="35">
        <v>1.5109999999999999</v>
      </c>
      <c r="L11">
        <f t="shared" si="4"/>
        <v>1.506</v>
      </c>
      <c r="M11">
        <f t="shared" si="5"/>
        <v>49.917136228041102</v>
      </c>
      <c r="N11">
        <v>3.0169999999999999</v>
      </c>
      <c r="O11" s="35">
        <v>1.012</v>
      </c>
      <c r="P11">
        <f t="shared" si="6"/>
        <v>2.0049999999999999</v>
      </c>
      <c r="Q11">
        <f t="shared" si="7"/>
        <v>66.456745111037449</v>
      </c>
      <c r="R11">
        <v>3.0169999999999999</v>
      </c>
      <c r="S11" s="35">
        <v>1.774</v>
      </c>
      <c r="T11">
        <f t="shared" si="8"/>
        <v>1.2429999999999999</v>
      </c>
      <c r="U11">
        <f t="shared" si="9"/>
        <v>41.199867417964867</v>
      </c>
      <c r="V11">
        <v>3.0169999999999999</v>
      </c>
      <c r="W11" s="35">
        <v>2.3250000000000002</v>
      </c>
      <c r="X11">
        <f t="shared" si="10"/>
        <v>0.69199999999999973</v>
      </c>
      <c r="Y11">
        <f t="shared" si="11"/>
        <v>22.936692078223391</v>
      </c>
      <c r="Z11">
        <v>3.0169999999999999</v>
      </c>
      <c r="AA11" s="35">
        <v>2.5590000000000002</v>
      </c>
      <c r="AB11">
        <f t="shared" si="12"/>
        <v>0.45799999999999974</v>
      </c>
      <c r="AC11">
        <f t="shared" si="13"/>
        <v>15.180643022870393</v>
      </c>
    </row>
    <row r="14" spans="1:29" x14ac:dyDescent="0.25">
      <c r="B14" s="35" t="s">
        <v>35</v>
      </c>
      <c r="C14" s="35" t="s">
        <v>3</v>
      </c>
      <c r="D14" s="35" t="s">
        <v>35</v>
      </c>
      <c r="E14" s="35" t="s">
        <v>4</v>
      </c>
      <c r="F14" s="35" t="s">
        <v>35</v>
      </c>
      <c r="G14" s="35" t="s">
        <v>5</v>
      </c>
      <c r="H14" s="35" t="s">
        <v>35</v>
      </c>
      <c r="I14" s="35" t="s">
        <v>6</v>
      </c>
      <c r="J14" s="35" t="s">
        <v>35</v>
      </c>
      <c r="K14" s="35" t="s">
        <v>7</v>
      </c>
      <c r="L14" s="35" t="s">
        <v>35</v>
      </c>
      <c r="M14" s="35" t="s">
        <v>8</v>
      </c>
      <c r="N14" s="35" t="s">
        <v>35</v>
      </c>
      <c r="O14" s="35" t="s">
        <v>9</v>
      </c>
    </row>
    <row r="15" spans="1:29" x14ac:dyDescent="0.25">
      <c r="A15" s="35" t="s">
        <v>10</v>
      </c>
      <c r="B15">
        <f>(E3/50)</f>
        <v>6.6291017567112354E-4</v>
      </c>
      <c r="C15">
        <f>(B15*100*1000)/500</f>
        <v>0.1325820351342247</v>
      </c>
      <c r="D15">
        <f>(I3/50)</f>
        <v>2.6516407026847886E-3</v>
      </c>
      <c r="E15">
        <f>(D15*100*1000)/500</f>
        <v>0.53032814053695776</v>
      </c>
      <c r="F15">
        <f>(M3/50)</f>
        <v>5.3067993366500872E-3</v>
      </c>
      <c r="G15">
        <f>(F15*100*1000)/500</f>
        <v>1.0613598673300175</v>
      </c>
      <c r="H15">
        <f>(Q3/50)</f>
        <v>6.6357000663568597E-3</v>
      </c>
      <c r="I15">
        <f>(H15*100*1000)/500</f>
        <v>1.327140013271372</v>
      </c>
      <c r="J15">
        <f>(U3/50)</f>
        <v>8.6292731496846343E-3</v>
      </c>
      <c r="K15">
        <f>(J15*100*1000)/500</f>
        <v>1.7258546299369268</v>
      </c>
      <c r="L15">
        <f>(Y3/50)</f>
        <v>8.6292731496846343E-3</v>
      </c>
      <c r="M15">
        <f>(L15*100*1000)/500</f>
        <v>1.7258546299369268</v>
      </c>
      <c r="N15">
        <f>(AC3/50)</f>
        <v>8.6321381142097607E-3</v>
      </c>
      <c r="O15">
        <f>(N15*100*1000)/500</f>
        <v>1.7264276228419522</v>
      </c>
    </row>
    <row r="16" spans="1:29" x14ac:dyDescent="0.25">
      <c r="A16" s="35" t="s">
        <v>11</v>
      </c>
      <c r="B16" s="35">
        <f t="shared" ref="B16:B23" si="14">(E4/50)</f>
        <v>1.3262599469497504E-3</v>
      </c>
      <c r="C16" s="35">
        <f t="shared" ref="C16:C23" si="15">(B16*100*1000)/500</f>
        <v>0.26525198938995009</v>
      </c>
      <c r="D16" s="35">
        <f t="shared" ref="D16:D23" si="16">(I4/50)</f>
        <v>3.3145508783559126E-3</v>
      </c>
      <c r="E16" s="35">
        <f t="shared" ref="E16:E23" si="17">(D16*100*1000)/500</f>
        <v>0.66291017567118249</v>
      </c>
      <c r="F16" s="35">
        <f t="shared" ref="F16:F23" si="18">(M4/50)</f>
        <v>5.3085600530856057E-3</v>
      </c>
      <c r="G16" s="35">
        <f t="shared" ref="G16:G23" si="19">(F16*100*1000)/500</f>
        <v>1.0617120106171212</v>
      </c>
      <c r="H16" s="35">
        <f t="shared" ref="H16:H23" si="20">(Q4/50)</f>
        <v>7.9654829074012681E-3</v>
      </c>
      <c r="I16" s="35">
        <f t="shared" ref="I16:I23" si="21">(H16*100*1000)/500</f>
        <v>1.5930965814802536</v>
      </c>
      <c r="J16" s="35">
        <f t="shared" ref="J16:J23" si="22">(U4/50)</f>
        <v>8.6321381142097607E-3</v>
      </c>
      <c r="K16" s="35">
        <f t="shared" ref="K16:K23" si="23">(J16*100*1000)/500</f>
        <v>1.7264276228419522</v>
      </c>
      <c r="L16" s="35">
        <f t="shared" ref="L16:L23" si="24">(Y4/50)</f>
        <v>9.2930633919679987E-3</v>
      </c>
      <c r="M16" s="35">
        <f t="shared" ref="M16:M23" si="25">(L16*100*1000)/500</f>
        <v>1.8586126783935997</v>
      </c>
      <c r="N16" s="35">
        <f t="shared" ref="N16:N23" si="26">(AC4/50)</f>
        <v>8.6321381142097607E-3</v>
      </c>
      <c r="O16" s="35">
        <f t="shared" ref="O16:O23" si="27">(N16*100*1000)/500</f>
        <v>1.7264276228419522</v>
      </c>
    </row>
    <row r="17" spans="1:15" x14ac:dyDescent="0.25">
      <c r="A17" s="35" t="s">
        <v>12</v>
      </c>
      <c r="B17" s="35">
        <f t="shared" si="14"/>
        <v>1.9887305270136651E-3</v>
      </c>
      <c r="C17" s="35">
        <f t="shared" si="15"/>
        <v>0.39774610540273303</v>
      </c>
      <c r="D17" s="35">
        <f t="shared" si="16"/>
        <v>3.3156498673739348E-3</v>
      </c>
      <c r="E17" s="35">
        <f t="shared" si="17"/>
        <v>0.66312997347478697</v>
      </c>
      <c r="F17" s="35">
        <f t="shared" si="18"/>
        <v>5.310321938267513E-3</v>
      </c>
      <c r="G17" s="35">
        <f t="shared" si="19"/>
        <v>1.0620643876535025</v>
      </c>
      <c r="H17" s="35">
        <f t="shared" si="20"/>
        <v>7.9654829074012681E-3</v>
      </c>
      <c r="I17" s="35">
        <f t="shared" si="21"/>
        <v>1.5930965814802536</v>
      </c>
      <c r="J17" s="35">
        <f t="shared" si="22"/>
        <v>9.2961487383796757E-3</v>
      </c>
      <c r="K17" s="35">
        <f t="shared" si="23"/>
        <v>1.8592297476759352</v>
      </c>
      <c r="L17" s="35">
        <f t="shared" si="24"/>
        <v>9.299236134174849E-3</v>
      </c>
      <c r="M17" s="35">
        <f t="shared" si="25"/>
        <v>1.8598472268349697</v>
      </c>
      <c r="N17" s="35">
        <f t="shared" si="26"/>
        <v>8.6350049817335763E-3</v>
      </c>
      <c r="O17" s="35">
        <f t="shared" si="27"/>
        <v>1.7270009963467152</v>
      </c>
    </row>
    <row r="18" spans="1:15" x14ac:dyDescent="0.25">
      <c r="A18" s="35" t="s">
        <v>13</v>
      </c>
      <c r="B18" s="35">
        <f t="shared" si="14"/>
        <v>6.6312997347472817E-4</v>
      </c>
      <c r="C18" s="35">
        <f t="shared" si="15"/>
        <v>0.13262599469494563</v>
      </c>
      <c r="D18" s="35">
        <f t="shared" si="16"/>
        <v>1.9893899204244786E-3</v>
      </c>
      <c r="E18" s="35">
        <f t="shared" si="17"/>
        <v>0.39787798408489572</v>
      </c>
      <c r="F18" s="35">
        <f t="shared" si="18"/>
        <v>3.3156498673739348E-3</v>
      </c>
      <c r="G18" s="35">
        <f t="shared" si="19"/>
        <v>0.66312997347478697</v>
      </c>
      <c r="H18" s="35">
        <f t="shared" si="20"/>
        <v>3.3178500331784298E-3</v>
      </c>
      <c r="I18" s="35">
        <f t="shared" si="21"/>
        <v>0.66357000663568599</v>
      </c>
      <c r="J18" s="35">
        <f t="shared" si="22"/>
        <v>5.3032814053695773E-3</v>
      </c>
      <c r="K18" s="35">
        <f t="shared" si="23"/>
        <v>1.0606562810739155</v>
      </c>
      <c r="L18" s="35">
        <f t="shared" si="24"/>
        <v>6.6312997347481636E-3</v>
      </c>
      <c r="M18" s="35">
        <f t="shared" si="25"/>
        <v>1.3262599469496328</v>
      </c>
      <c r="N18" s="35">
        <f t="shared" si="26"/>
        <v>5.9701492537315689E-3</v>
      </c>
      <c r="O18" s="35">
        <f t="shared" si="27"/>
        <v>1.1940298507463138</v>
      </c>
    </row>
    <row r="19" spans="1:15" x14ac:dyDescent="0.25">
      <c r="A19" s="35" t="s">
        <v>14</v>
      </c>
      <c r="B19" s="35">
        <f t="shared" si="14"/>
        <v>6.6312997347472817E-4</v>
      </c>
      <c r="C19" s="35">
        <f t="shared" si="15"/>
        <v>0.13262599469494563</v>
      </c>
      <c r="D19" s="35">
        <f t="shared" si="16"/>
        <v>2.6525198938992067E-3</v>
      </c>
      <c r="E19" s="35">
        <f t="shared" si="17"/>
        <v>0.53050397877984135</v>
      </c>
      <c r="F19" s="35">
        <f t="shared" si="18"/>
        <v>3.3167495854065253E-3</v>
      </c>
      <c r="G19" s="35">
        <f t="shared" si="19"/>
        <v>0.66334991708130508</v>
      </c>
      <c r="H19" s="35">
        <f t="shared" si="20"/>
        <v>3.9800995024877129E-3</v>
      </c>
      <c r="I19" s="35">
        <f t="shared" si="21"/>
        <v>0.79601990049754257</v>
      </c>
      <c r="J19" s="35">
        <f t="shared" si="22"/>
        <v>5.3050397877984134E-3</v>
      </c>
      <c r="K19" s="35">
        <f t="shared" si="23"/>
        <v>1.0610079575596827</v>
      </c>
      <c r="L19" s="35">
        <f t="shared" si="24"/>
        <v>7.2944297082228916E-3</v>
      </c>
      <c r="M19" s="35">
        <f t="shared" si="25"/>
        <v>1.4588859416445783</v>
      </c>
      <c r="N19" s="35">
        <f t="shared" si="26"/>
        <v>6.6334991708127565E-3</v>
      </c>
      <c r="O19" s="35">
        <f t="shared" si="27"/>
        <v>1.3266998341625513</v>
      </c>
    </row>
    <row r="20" spans="1:15" x14ac:dyDescent="0.25">
      <c r="A20" s="35" t="s">
        <v>15</v>
      </c>
      <c r="B20" s="35">
        <f t="shared" si="14"/>
        <v>1.3258203513422471E-3</v>
      </c>
      <c r="C20" s="35">
        <f t="shared" si="15"/>
        <v>0.2651640702684494</v>
      </c>
      <c r="D20" s="35">
        <f t="shared" si="16"/>
        <v>3.3145508783559126E-3</v>
      </c>
      <c r="E20" s="35">
        <f t="shared" si="17"/>
        <v>0.66291017567118249</v>
      </c>
      <c r="F20" s="35">
        <f t="shared" si="18"/>
        <v>3.9787798408489573E-3</v>
      </c>
      <c r="G20" s="35">
        <f t="shared" si="19"/>
        <v>0.79575596816979144</v>
      </c>
      <c r="H20" s="35">
        <f t="shared" si="20"/>
        <v>4.6419098143236854E-3</v>
      </c>
      <c r="I20" s="35">
        <f t="shared" si="21"/>
        <v>0.92838196286473706</v>
      </c>
      <c r="J20" s="35">
        <f t="shared" si="22"/>
        <v>5.3050397877984134E-3</v>
      </c>
      <c r="K20" s="35">
        <f t="shared" si="23"/>
        <v>1.0610079575596827</v>
      </c>
      <c r="L20" s="35">
        <f t="shared" si="24"/>
        <v>7.9575596816976197E-3</v>
      </c>
      <c r="M20" s="35">
        <f t="shared" si="25"/>
        <v>1.591511936339524</v>
      </c>
      <c r="N20" s="35">
        <f t="shared" si="26"/>
        <v>7.2944297082228916E-3</v>
      </c>
      <c r="O20" s="35">
        <f t="shared" si="27"/>
        <v>1.4588859416445783</v>
      </c>
    </row>
    <row r="21" spans="1:15" x14ac:dyDescent="0.25">
      <c r="A21" s="35" t="s">
        <v>16</v>
      </c>
      <c r="B21" s="35">
        <f t="shared" si="14"/>
        <v>0.28628230616302186</v>
      </c>
      <c r="C21" s="35">
        <f t="shared" si="15"/>
        <v>57.256461232604373</v>
      </c>
      <c r="D21" s="35">
        <f t="shared" si="16"/>
        <v>0.51623591782637501</v>
      </c>
      <c r="E21" s="35">
        <f t="shared" si="17"/>
        <v>103.24718356527502</v>
      </c>
      <c r="F21" s="35">
        <f t="shared" si="18"/>
        <v>0.83526682134570773</v>
      </c>
      <c r="G21" s="35">
        <f t="shared" si="19"/>
        <v>167.05336426914155</v>
      </c>
      <c r="H21" s="35">
        <f t="shared" si="20"/>
        <v>1.160092807424594</v>
      </c>
      <c r="I21" s="35">
        <f t="shared" si="21"/>
        <v>232.01856148491879</v>
      </c>
      <c r="J21" s="35">
        <f t="shared" si="22"/>
        <v>0.72654955253563136</v>
      </c>
      <c r="K21" s="35">
        <f t="shared" si="23"/>
        <v>145.30991050712626</v>
      </c>
      <c r="L21" s="35">
        <f t="shared" si="24"/>
        <v>0.33941000994365267</v>
      </c>
      <c r="M21" s="35">
        <f t="shared" si="25"/>
        <v>67.882001988730536</v>
      </c>
      <c r="N21" s="35">
        <f t="shared" si="26"/>
        <v>0.17765992707988054</v>
      </c>
      <c r="O21" s="35">
        <f t="shared" si="27"/>
        <v>35.531985415976109</v>
      </c>
    </row>
    <row r="22" spans="1:15" x14ac:dyDescent="0.25">
      <c r="A22" s="35" t="s">
        <v>17</v>
      </c>
      <c r="B22" s="35">
        <f t="shared" si="14"/>
        <v>0.35719019218025166</v>
      </c>
      <c r="C22" s="35">
        <f t="shared" si="15"/>
        <v>71.438038436050334</v>
      </c>
      <c r="D22" s="35">
        <f t="shared" si="16"/>
        <v>0.5970841616964877</v>
      </c>
      <c r="E22" s="35">
        <f t="shared" si="17"/>
        <v>119.41683233929754</v>
      </c>
      <c r="F22" s="35">
        <f t="shared" si="18"/>
        <v>0.88365926416970497</v>
      </c>
      <c r="G22" s="35">
        <f t="shared" si="19"/>
        <v>176.73185283394099</v>
      </c>
      <c r="H22" s="35">
        <f t="shared" si="20"/>
        <v>1.2117998011269473</v>
      </c>
      <c r="I22" s="35">
        <f t="shared" si="21"/>
        <v>242.35996022538947</v>
      </c>
      <c r="J22" s="35">
        <f t="shared" si="22"/>
        <v>0.75638051044083521</v>
      </c>
      <c r="K22" s="35">
        <f t="shared" si="23"/>
        <v>151.27610208816705</v>
      </c>
      <c r="L22" s="35">
        <f t="shared" si="24"/>
        <v>0.39840901557838909</v>
      </c>
      <c r="M22" s="35">
        <f t="shared" si="25"/>
        <v>79.681803115677809</v>
      </c>
      <c r="N22" s="35">
        <f t="shared" si="26"/>
        <v>0.22538945972820673</v>
      </c>
      <c r="O22" s="35">
        <f t="shared" si="27"/>
        <v>45.077891945641348</v>
      </c>
    </row>
    <row r="23" spans="1:15" x14ac:dyDescent="0.25">
      <c r="A23" s="35" t="s">
        <v>18</v>
      </c>
      <c r="B23" s="35">
        <f t="shared" si="14"/>
        <v>0.41550695825049688</v>
      </c>
      <c r="C23" s="35">
        <f t="shared" si="15"/>
        <v>83.101391650099373</v>
      </c>
      <c r="D23" s="35">
        <f t="shared" si="16"/>
        <v>0.65540092776673287</v>
      </c>
      <c r="E23" s="35">
        <f t="shared" si="17"/>
        <v>131.08018555334658</v>
      </c>
      <c r="F23" s="35">
        <f t="shared" si="18"/>
        <v>0.99834272456082207</v>
      </c>
      <c r="G23" s="35">
        <f t="shared" si="19"/>
        <v>199.66854491216441</v>
      </c>
      <c r="H23" s="35">
        <f t="shared" si="20"/>
        <v>1.329134902220749</v>
      </c>
      <c r="I23" s="35">
        <f t="shared" si="21"/>
        <v>265.8269804441498</v>
      </c>
      <c r="J23" s="35">
        <f t="shared" si="22"/>
        <v>0.82399734835929739</v>
      </c>
      <c r="K23" s="35">
        <f t="shared" si="23"/>
        <v>164.79946967185947</v>
      </c>
      <c r="L23" s="35">
        <f t="shared" si="24"/>
        <v>0.45873384156446784</v>
      </c>
      <c r="M23" s="35">
        <f t="shared" si="25"/>
        <v>91.746768312893565</v>
      </c>
      <c r="N23" s="35">
        <f t="shared" si="26"/>
        <v>0.30361286045740787</v>
      </c>
      <c r="O23" s="35">
        <f t="shared" si="27"/>
        <v>60.722572091481574</v>
      </c>
    </row>
    <row r="26" spans="1:15" x14ac:dyDescent="0.25">
      <c r="A26" s="35"/>
      <c r="B26" s="35" t="s">
        <v>3</v>
      </c>
      <c r="C26" s="35" t="s">
        <v>4</v>
      </c>
      <c r="D26" s="35" t="s">
        <v>5</v>
      </c>
      <c r="E26" s="35" t="s">
        <v>6</v>
      </c>
      <c r="F26" s="35" t="s">
        <v>7</v>
      </c>
      <c r="G26" s="35" t="s">
        <v>8</v>
      </c>
      <c r="H26" s="35" t="s">
        <v>9</v>
      </c>
      <c r="I26" s="35" t="s">
        <v>22</v>
      </c>
      <c r="J26" s="35" t="s">
        <v>22</v>
      </c>
      <c r="K26" s="35" t="s">
        <v>22</v>
      </c>
      <c r="L26" s="35" t="s">
        <v>22</v>
      </c>
      <c r="M26" s="35" t="s">
        <v>22</v>
      </c>
      <c r="N26" s="35" t="s">
        <v>22</v>
      </c>
      <c r="O26" s="35" t="s">
        <v>22</v>
      </c>
    </row>
    <row r="27" spans="1:15" x14ac:dyDescent="0.25">
      <c r="A27" s="35" t="s">
        <v>19</v>
      </c>
      <c r="B27">
        <f>AVERAGE(C15:C17)</f>
        <v>0.26519337664230264</v>
      </c>
      <c r="C27">
        <f>AVERAGE(E15:E17)</f>
        <v>0.61878942989430907</v>
      </c>
      <c r="D27">
        <f>AVERAGE(G15:G17)</f>
        <v>1.0617120885335469</v>
      </c>
      <c r="E27">
        <f>AVERAGE(I15:I17)</f>
        <v>1.504444392077293</v>
      </c>
      <c r="F27">
        <f>AVERAGE(K15:K17)</f>
        <v>1.7705040001516048</v>
      </c>
      <c r="G27">
        <f>AVERAGE(M15:M17)</f>
        <v>1.8147715117218322</v>
      </c>
      <c r="H27">
        <f>AVERAGE(O15:O17)</f>
        <v>1.7266187473435399</v>
      </c>
      <c r="I27">
        <f>0.07655</f>
        <v>7.6550000000000007E-2</v>
      </c>
      <c r="J27">
        <f>0.4423</f>
        <v>0.44230000000000003</v>
      </c>
      <c r="K27">
        <f>0.0002</f>
        <v>2.0000000000000001E-4</v>
      </c>
      <c r="L27">
        <f>0.08865</f>
        <v>8.8650000000000007E-2</v>
      </c>
      <c r="M27">
        <f>0.04436</f>
        <v>4.4359999999999997E-2</v>
      </c>
      <c r="N27">
        <f>0.04446</f>
        <v>4.446E-2</v>
      </c>
      <c r="O27">
        <f>0.00019</f>
        <v>1.9000000000000001E-4</v>
      </c>
    </row>
    <row r="28" spans="1:15" x14ac:dyDescent="0.25">
      <c r="A28" s="35" t="s">
        <v>29</v>
      </c>
      <c r="B28">
        <f>AVERAGE(C18:C20)</f>
        <v>0.1768053532194469</v>
      </c>
      <c r="C28">
        <f>AVERAGE(E18:E20)</f>
        <v>0.53043071284530652</v>
      </c>
      <c r="D28">
        <f>AVERAGE(G18:G20)</f>
        <v>0.70741195290862768</v>
      </c>
      <c r="E28">
        <f>AVERAGE(I18:I20)</f>
        <v>0.79599062333265513</v>
      </c>
      <c r="F28">
        <f>AVERAGE(K18:K20)</f>
        <v>1.060890732064427</v>
      </c>
      <c r="G28">
        <f>AVERAGE(M18:M20)</f>
        <v>1.4588859416445785</v>
      </c>
      <c r="H28">
        <f>AVERAGE(O18:O20)</f>
        <v>1.3265385421844811</v>
      </c>
      <c r="I28">
        <f>0.4418</f>
        <v>0.44180000000000003</v>
      </c>
      <c r="J28">
        <f>0.7651</f>
        <v>0.7651</v>
      </c>
      <c r="K28">
        <f>0.4417</f>
        <v>0.44169999999999998</v>
      </c>
      <c r="L28">
        <f>0.07644</f>
        <v>7.6439999999999994E-2</v>
      </c>
      <c r="M28">
        <f>0.00012</f>
        <v>1.2E-4</v>
      </c>
      <c r="N28">
        <f>0.07657</f>
        <v>7.6569999999999999E-2</v>
      </c>
      <c r="O28">
        <f>0.07646</f>
        <v>7.646E-2</v>
      </c>
    </row>
    <row r="29" spans="1:15" x14ac:dyDescent="0.25">
      <c r="A29" s="35" t="s">
        <v>30</v>
      </c>
      <c r="B29">
        <f>AVERAGE(C21:C23)</f>
        <v>70.598630439584696</v>
      </c>
      <c r="C29">
        <f>AVERAGE(E21:E23)</f>
        <v>117.91473381930639</v>
      </c>
      <c r="D29">
        <f>AVERAGE(G21:G23)</f>
        <v>181.15125400508234</v>
      </c>
      <c r="E29">
        <f>AVERAGE(I21:I23)</f>
        <v>246.73516738481939</v>
      </c>
      <c r="F29">
        <f>AVERAGE(K21:K23)</f>
        <v>153.7951607557176</v>
      </c>
      <c r="G29">
        <f>AVERAGE(M21:M23)</f>
        <v>79.770191139100632</v>
      </c>
      <c r="H29">
        <f>AVERAGE(O21:O23)</f>
        <v>47.110816484366346</v>
      </c>
      <c r="I29">
        <f>7.47258</f>
        <v>7.4725799999999998</v>
      </c>
      <c r="J29">
        <f>8.06972</f>
        <v>8.0697200000000002</v>
      </c>
      <c r="K29">
        <f>9.67102</f>
        <v>9.6710200000000004</v>
      </c>
      <c r="L29">
        <f>10.00182</f>
        <v>10.00182</v>
      </c>
      <c r="M29">
        <f>5.76541</f>
        <v>5.7654100000000001</v>
      </c>
      <c r="N29">
        <f>6.88931</f>
        <v>6.88931</v>
      </c>
      <c r="O29">
        <f>7.34259</f>
        <v>7.3425900000000004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Samim</dc:creator>
  <cp:lastModifiedBy>HP</cp:lastModifiedBy>
  <dcterms:created xsi:type="dcterms:W3CDTF">2019-07-01T03:53:12Z</dcterms:created>
  <dcterms:modified xsi:type="dcterms:W3CDTF">2021-01-04T05:47:44Z</dcterms:modified>
</cp:coreProperties>
</file>