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AlexD\Google Drive\Academic\Research\VQs\manuscript\submission\"/>
    </mc:Choice>
  </mc:AlternateContent>
  <xr:revisionPtr revIDLastSave="0" documentId="13_ncr:1_{A49E10BC-0202-40F7-96F3-6CEB18E603E5}" xr6:coauthVersionLast="45" xr6:coauthVersionMax="45" xr10:uidLastSave="{00000000-0000-0000-0000-000000000000}"/>
  <bookViews>
    <workbookView xWindow="-19310" yWindow="-110" windowWidth="19420" windowHeight="11620" xr2:uid="{00000000-000D-0000-FFFF-FFFF00000000}"/>
  </bookViews>
  <sheets>
    <sheet name="Calculator" sheetId="5" r:id="rId1"/>
    <sheet name="sample" sheetId="4" r:id="rId2"/>
    <sheet name="raw" sheetId="6" r:id="rId3"/>
    <sheet name="constants" sheetId="7" r:id="rId4"/>
  </sheets>
  <definedNames>
    <definedName name="dose">Calculator!$B$5</definedName>
    <definedName name="E_ratio">Calculator!$F$2</definedName>
    <definedName name="intercept">sample!$G$21</definedName>
    <definedName name="lambda">constants!$B$1</definedName>
    <definedName name="lower_90">sample!$P$11</definedName>
    <definedName name="lower_95">sample!$P$5</definedName>
    <definedName name="ME_90" localSheetId="1">sample!$R$8</definedName>
    <definedName name="ME_95" localSheetId="1">sample!$R$2</definedName>
    <definedName name="mean_x">sample!$B$346</definedName>
    <definedName name="MSE">sample!$G$8</definedName>
    <definedName name="observations">sample!$G$9</definedName>
    <definedName name="PCR" localSheetId="0">Calculator!$J$25</definedName>
    <definedName name="perfdur" localSheetId="0">Calculator!$B$9</definedName>
    <definedName name="predicted_y">sample!$N$2</definedName>
    <definedName name="SE_of_prediction" localSheetId="1">sample!$P$2</definedName>
    <definedName name="sens">Calculator!$B$10</definedName>
    <definedName name="slope">sample!$G$22</definedName>
    <definedName name="SS">sample!$C$352</definedName>
    <definedName name="sum_p1" localSheetId="0">Calculator!$J$26</definedName>
    <definedName name="sum_v1" localSheetId="0">Calculator!$B$2</definedName>
    <definedName name="sum_v2" localSheetId="0">Calculator!$B$3</definedName>
    <definedName name="t_value_90">sample!$O$8</definedName>
    <definedName name="t_value_95">sample!$O$2</definedName>
    <definedName name="target_PV_ratio" localSheetId="0">Calculator!$B$7</definedName>
    <definedName name="upper_90">sample!$P$10</definedName>
    <definedName name="upper_95">sample!$P$4</definedName>
    <definedName name="v_delay" localSheetId="0">Calculator!$B$4</definedName>
    <definedName name="vcr">Calculator!$F$3</definedName>
    <definedName name="ventdur" localSheetId="0">Calculator!$B$8</definedName>
    <definedName name="x_value" localSheetId="1">sample!$M$2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358" i="6" l="1"/>
  <c r="O357" i="6"/>
  <c r="B347" i="4" l="1"/>
  <c r="B346" i="4"/>
  <c r="B350" i="4"/>
  <c r="B349" i="4"/>
  <c r="D345" i="6" l="1"/>
  <c r="I345" i="6" s="1"/>
  <c r="I344" i="6"/>
  <c r="D344" i="6"/>
  <c r="I343" i="6"/>
  <c r="D343" i="6"/>
  <c r="C343" i="6"/>
  <c r="D342" i="6"/>
  <c r="I342" i="6" s="1"/>
  <c r="C342" i="6"/>
  <c r="D341" i="6"/>
  <c r="C341" i="6"/>
  <c r="D340" i="6"/>
  <c r="C340" i="6"/>
  <c r="I339" i="6"/>
  <c r="D339" i="6"/>
  <c r="C339" i="6"/>
  <c r="D338" i="6"/>
  <c r="I338" i="6" s="1"/>
  <c r="C338" i="6"/>
  <c r="D337" i="6"/>
  <c r="C337" i="6"/>
  <c r="I336" i="6"/>
  <c r="D336" i="6"/>
  <c r="C336" i="6"/>
  <c r="I335" i="6"/>
  <c r="D335" i="6"/>
  <c r="C335" i="6"/>
  <c r="D334" i="6"/>
  <c r="I334" i="6" s="1"/>
  <c r="C334" i="6"/>
  <c r="D333" i="6"/>
  <c r="C333" i="6"/>
  <c r="I332" i="6"/>
  <c r="D332" i="6"/>
  <c r="C332" i="6"/>
  <c r="I331" i="6"/>
  <c r="D331" i="6"/>
  <c r="C331" i="6"/>
  <c r="D330" i="6"/>
  <c r="I330" i="6" s="1"/>
  <c r="C330" i="6"/>
  <c r="D329" i="6"/>
  <c r="C329" i="6"/>
  <c r="I328" i="6"/>
  <c r="D328" i="6"/>
  <c r="C328" i="6"/>
  <c r="I327" i="6"/>
  <c r="D327" i="6"/>
  <c r="C327" i="6"/>
  <c r="D326" i="6"/>
  <c r="I326" i="6" s="1"/>
  <c r="C326" i="6"/>
  <c r="D325" i="6"/>
  <c r="C325" i="6"/>
  <c r="D324" i="6"/>
  <c r="I324" i="6" s="1"/>
  <c r="C324" i="6"/>
  <c r="D323" i="6"/>
  <c r="C323" i="6"/>
  <c r="D322" i="6"/>
  <c r="C322" i="6"/>
  <c r="I321" i="6"/>
  <c r="D321" i="6"/>
  <c r="C321" i="6"/>
  <c r="D320" i="6"/>
  <c r="I320" i="6" s="1"/>
  <c r="C320" i="6"/>
  <c r="D319" i="6"/>
  <c r="C319" i="6"/>
  <c r="D318" i="6"/>
  <c r="C318" i="6"/>
  <c r="I317" i="6"/>
  <c r="D317" i="6"/>
  <c r="C317" i="6"/>
  <c r="D316" i="6"/>
  <c r="I316" i="6" s="1"/>
  <c r="C316" i="6"/>
  <c r="D315" i="6"/>
  <c r="C315" i="6"/>
  <c r="D314" i="6"/>
  <c r="C314" i="6"/>
  <c r="I313" i="6"/>
  <c r="D313" i="6"/>
  <c r="C313" i="6"/>
  <c r="D312" i="6"/>
  <c r="C312" i="6"/>
  <c r="D311" i="6"/>
  <c r="C311" i="6"/>
  <c r="D310" i="6"/>
  <c r="C310" i="6"/>
  <c r="I309" i="6"/>
  <c r="D309" i="6"/>
  <c r="C309" i="6"/>
  <c r="D308" i="6"/>
  <c r="C308" i="6"/>
  <c r="D307" i="6"/>
  <c r="C307" i="6"/>
  <c r="I306" i="6"/>
  <c r="D306" i="6"/>
  <c r="C306" i="6"/>
  <c r="I305" i="6"/>
  <c r="D305" i="6"/>
  <c r="C305" i="6"/>
  <c r="D304" i="6"/>
  <c r="C304" i="6"/>
  <c r="D303" i="6"/>
  <c r="C303" i="6"/>
  <c r="I302" i="6"/>
  <c r="D302" i="6"/>
  <c r="C302" i="6"/>
  <c r="I301" i="6"/>
  <c r="D301" i="6"/>
  <c r="C301" i="6"/>
  <c r="D300" i="6"/>
  <c r="C300" i="6"/>
  <c r="I299" i="6"/>
  <c r="D299" i="6"/>
  <c r="C299" i="6"/>
  <c r="D298" i="6"/>
  <c r="C298" i="6"/>
  <c r="I297" i="6"/>
  <c r="D297" i="6"/>
  <c r="C297" i="6"/>
  <c r="D296" i="6"/>
  <c r="C296" i="6"/>
  <c r="D295" i="6"/>
  <c r="C295" i="6"/>
  <c r="D294" i="6"/>
  <c r="C294" i="6"/>
  <c r="I293" i="6"/>
  <c r="D293" i="6"/>
  <c r="C293" i="6"/>
  <c r="D292" i="6"/>
  <c r="C292" i="6"/>
  <c r="D291" i="6"/>
  <c r="C291" i="6"/>
  <c r="D290" i="6"/>
  <c r="C290" i="6"/>
  <c r="I289" i="6"/>
  <c r="D289" i="6"/>
  <c r="C289" i="6"/>
  <c r="I288" i="6"/>
  <c r="D288" i="6"/>
  <c r="C288" i="6"/>
  <c r="I287" i="6"/>
  <c r="D287" i="6"/>
  <c r="C287" i="6"/>
  <c r="I286" i="6"/>
  <c r="D286" i="6"/>
  <c r="C286" i="6"/>
  <c r="D285" i="6"/>
  <c r="C285" i="6"/>
  <c r="I284" i="6"/>
  <c r="D284" i="6"/>
  <c r="C284" i="6"/>
  <c r="D283" i="6"/>
  <c r="C283" i="6"/>
  <c r="I282" i="6"/>
  <c r="D282" i="6"/>
  <c r="C282" i="6"/>
  <c r="D281" i="6"/>
  <c r="C281" i="6"/>
  <c r="I280" i="6"/>
  <c r="D280" i="6"/>
  <c r="C280" i="6"/>
  <c r="D279" i="6"/>
  <c r="C279" i="6"/>
  <c r="I278" i="6"/>
  <c r="D278" i="6"/>
  <c r="C278" i="6"/>
  <c r="D277" i="6"/>
  <c r="C277" i="6"/>
  <c r="D276" i="6"/>
  <c r="C276" i="6"/>
  <c r="D275" i="6"/>
  <c r="C275" i="6"/>
  <c r="I274" i="6"/>
  <c r="D274" i="6"/>
  <c r="C274" i="6"/>
  <c r="D273" i="6"/>
  <c r="C273" i="6"/>
  <c r="D272" i="6"/>
  <c r="C272" i="6"/>
  <c r="D271" i="6"/>
  <c r="C271" i="6"/>
  <c r="I270" i="6"/>
  <c r="D270" i="6"/>
  <c r="C270" i="6"/>
  <c r="D269" i="6"/>
  <c r="C269" i="6"/>
  <c r="D268" i="6"/>
  <c r="C268" i="6"/>
  <c r="I267" i="6"/>
  <c r="D267" i="6"/>
  <c r="C267" i="6"/>
  <c r="I266" i="6"/>
  <c r="D266" i="6"/>
  <c r="C266" i="6"/>
  <c r="D265" i="6"/>
  <c r="C265" i="6"/>
  <c r="I264" i="6"/>
  <c r="D264" i="6"/>
  <c r="C264" i="6"/>
  <c r="D263" i="6"/>
  <c r="C263" i="6"/>
  <c r="I262" i="6"/>
  <c r="D262" i="6"/>
  <c r="C262" i="6"/>
  <c r="D261" i="6"/>
  <c r="C261" i="6"/>
  <c r="D260" i="6"/>
  <c r="C260" i="6"/>
  <c r="D259" i="6"/>
  <c r="C259" i="6"/>
  <c r="I258" i="6"/>
  <c r="D258" i="6"/>
  <c r="C258" i="6"/>
  <c r="D257" i="6"/>
  <c r="C257" i="6"/>
  <c r="D256" i="6"/>
  <c r="C256" i="6"/>
  <c r="I255" i="6"/>
  <c r="D255" i="6"/>
  <c r="C255" i="6"/>
  <c r="I254" i="6"/>
  <c r="D254" i="6"/>
  <c r="C254" i="6"/>
  <c r="D253" i="6"/>
  <c r="C253" i="6"/>
  <c r="D252" i="6"/>
  <c r="C252" i="6"/>
  <c r="D251" i="6"/>
  <c r="C251" i="6"/>
  <c r="I250" i="6"/>
  <c r="D250" i="6"/>
  <c r="C250" i="6"/>
  <c r="D249" i="6"/>
  <c r="C249" i="6"/>
  <c r="D248" i="6"/>
  <c r="C248" i="6"/>
  <c r="D247" i="6"/>
  <c r="C247" i="6"/>
  <c r="I246" i="6"/>
  <c r="D246" i="6"/>
  <c r="C246" i="6"/>
  <c r="D245" i="6"/>
  <c r="C245" i="6"/>
  <c r="D244" i="6"/>
  <c r="C244" i="6"/>
  <c r="D243" i="6"/>
  <c r="C243" i="6"/>
  <c r="I242" i="6"/>
  <c r="D242" i="6"/>
  <c r="C242" i="6"/>
  <c r="D241" i="6"/>
  <c r="C241" i="6"/>
  <c r="D240" i="6"/>
  <c r="C240" i="6"/>
  <c r="D239" i="6"/>
  <c r="C239" i="6"/>
  <c r="I238" i="6"/>
  <c r="D238" i="6"/>
  <c r="C238" i="6"/>
  <c r="D237" i="6"/>
  <c r="C237" i="6"/>
  <c r="I236" i="6"/>
  <c r="D236" i="6"/>
  <c r="C236" i="6"/>
  <c r="I235" i="6"/>
  <c r="D235" i="6"/>
  <c r="C235" i="6"/>
  <c r="I234" i="6"/>
  <c r="D234" i="6"/>
  <c r="C234" i="6"/>
  <c r="D233" i="6"/>
  <c r="C233" i="6"/>
  <c r="I232" i="6"/>
  <c r="D232" i="6"/>
  <c r="C232" i="6"/>
  <c r="D231" i="6"/>
  <c r="C231" i="6"/>
  <c r="I230" i="6"/>
  <c r="D230" i="6"/>
  <c r="C230" i="6"/>
  <c r="D229" i="6"/>
  <c r="C229" i="6"/>
  <c r="D228" i="6"/>
  <c r="C228" i="6"/>
  <c r="D227" i="6"/>
  <c r="C227" i="6"/>
  <c r="I226" i="6"/>
  <c r="D226" i="6"/>
  <c r="C226" i="6"/>
  <c r="D225" i="6"/>
  <c r="C225" i="6"/>
  <c r="D224" i="6"/>
  <c r="C224" i="6"/>
  <c r="I223" i="6"/>
  <c r="D223" i="6"/>
  <c r="C223" i="6"/>
  <c r="I222" i="6"/>
  <c r="D222" i="6"/>
  <c r="C222" i="6"/>
  <c r="D221" i="6"/>
  <c r="C221" i="6"/>
  <c r="D220" i="6"/>
  <c r="C220" i="6"/>
  <c r="D219" i="6"/>
  <c r="C219" i="6"/>
  <c r="I218" i="6"/>
  <c r="D218" i="6"/>
  <c r="C218" i="6"/>
  <c r="D217" i="6"/>
  <c r="C217" i="6"/>
  <c r="D216" i="6"/>
  <c r="C216" i="6"/>
  <c r="D215" i="6"/>
  <c r="C215" i="6"/>
  <c r="I214" i="6"/>
  <c r="D214" i="6"/>
  <c r="C214" i="6"/>
  <c r="D213" i="6"/>
  <c r="C213" i="6"/>
  <c r="D212" i="6"/>
  <c r="C212" i="6"/>
  <c r="D211" i="6"/>
  <c r="C211" i="6"/>
  <c r="I210" i="6"/>
  <c r="D210" i="6"/>
  <c r="C210" i="6"/>
  <c r="D209" i="6"/>
  <c r="C209" i="6"/>
  <c r="D208" i="6"/>
  <c r="C208" i="6"/>
  <c r="D207" i="6"/>
  <c r="C207" i="6"/>
  <c r="I206" i="6"/>
  <c r="D206" i="6"/>
  <c r="C206" i="6"/>
  <c r="D205" i="6"/>
  <c r="C205" i="6"/>
  <c r="I204" i="6"/>
  <c r="D204" i="6"/>
  <c r="C204" i="6"/>
  <c r="I203" i="6"/>
  <c r="D203" i="6"/>
  <c r="C203" i="6"/>
  <c r="I202" i="6"/>
  <c r="D202" i="6"/>
  <c r="C202" i="6"/>
  <c r="D201" i="6"/>
  <c r="C201" i="6"/>
  <c r="I200" i="6"/>
  <c r="D200" i="6"/>
  <c r="C200" i="6"/>
  <c r="D199" i="6"/>
  <c r="C199" i="6"/>
  <c r="I198" i="6"/>
  <c r="D198" i="6"/>
  <c r="C198" i="6"/>
  <c r="D197" i="6"/>
  <c r="C197" i="6"/>
  <c r="I196" i="6"/>
  <c r="D196" i="6"/>
  <c r="C196" i="6"/>
  <c r="D195" i="6"/>
  <c r="C195" i="6"/>
  <c r="I194" i="6"/>
  <c r="D194" i="6"/>
  <c r="C194" i="6"/>
  <c r="D193" i="6"/>
  <c r="I193" i="6" s="1"/>
  <c r="C193" i="6"/>
  <c r="D192" i="6"/>
  <c r="C192" i="6"/>
  <c r="D191" i="6"/>
  <c r="C191" i="6"/>
  <c r="D190" i="6"/>
  <c r="C190" i="6"/>
  <c r="I189" i="6"/>
  <c r="D189" i="6"/>
  <c r="C189" i="6"/>
  <c r="D188" i="6"/>
  <c r="C188" i="6"/>
  <c r="D187" i="6"/>
  <c r="C187" i="6"/>
  <c r="D186" i="6"/>
  <c r="C186" i="6"/>
  <c r="I185" i="6"/>
  <c r="D185" i="6"/>
  <c r="C185" i="6"/>
  <c r="D184" i="6"/>
  <c r="C184" i="6"/>
  <c r="D183" i="6"/>
  <c r="C183" i="6"/>
  <c r="D182" i="6"/>
  <c r="C182" i="6"/>
  <c r="I181" i="6"/>
  <c r="D181" i="6"/>
  <c r="C181" i="6"/>
  <c r="D180" i="6"/>
  <c r="C180" i="6"/>
  <c r="D179" i="6"/>
  <c r="C179" i="6"/>
  <c r="I178" i="6"/>
  <c r="D178" i="6"/>
  <c r="C178" i="6"/>
  <c r="I177" i="6"/>
  <c r="D177" i="6"/>
  <c r="C177" i="6"/>
  <c r="D176" i="6"/>
  <c r="C176" i="6"/>
  <c r="D175" i="6"/>
  <c r="C175" i="6"/>
  <c r="D174" i="6"/>
  <c r="C174" i="6"/>
  <c r="I173" i="6"/>
  <c r="D173" i="6"/>
  <c r="C173" i="6"/>
  <c r="D172" i="6"/>
  <c r="C172" i="6"/>
  <c r="D171" i="6"/>
  <c r="C171" i="6"/>
  <c r="D170" i="6"/>
  <c r="C170" i="6"/>
  <c r="I169" i="6"/>
  <c r="D169" i="6"/>
  <c r="C169" i="6"/>
  <c r="D168" i="6"/>
  <c r="C168" i="6"/>
  <c r="D167" i="6"/>
  <c r="C167" i="6"/>
  <c r="D166" i="6"/>
  <c r="C166" i="6"/>
  <c r="I165" i="6"/>
  <c r="D165" i="6"/>
  <c r="C165" i="6"/>
  <c r="D164" i="6"/>
  <c r="C164" i="6"/>
  <c r="D163" i="6"/>
  <c r="C163" i="6"/>
  <c r="D162" i="6"/>
  <c r="C162" i="6"/>
  <c r="I161" i="6"/>
  <c r="D161" i="6"/>
  <c r="C161" i="6"/>
  <c r="D160" i="6"/>
  <c r="C160" i="6"/>
  <c r="D159" i="6"/>
  <c r="C159" i="6"/>
  <c r="D158" i="6"/>
  <c r="C158" i="6"/>
  <c r="I157" i="6"/>
  <c r="D157" i="6"/>
  <c r="C157" i="6"/>
  <c r="D156" i="6"/>
  <c r="C156" i="6"/>
  <c r="D155" i="6"/>
  <c r="C155" i="6"/>
  <c r="D154" i="6"/>
  <c r="C154" i="6"/>
  <c r="I153" i="6"/>
  <c r="D153" i="6"/>
  <c r="C153" i="6"/>
  <c r="D152" i="6"/>
  <c r="C152" i="6"/>
  <c r="D151" i="6"/>
  <c r="C151" i="6"/>
  <c r="D150" i="6"/>
  <c r="C150" i="6"/>
  <c r="I149" i="6"/>
  <c r="D149" i="6"/>
  <c r="C149" i="6"/>
  <c r="D148" i="6"/>
  <c r="C148" i="6"/>
  <c r="D147" i="6"/>
  <c r="C147" i="6"/>
  <c r="I146" i="6"/>
  <c r="D146" i="6"/>
  <c r="C146" i="6"/>
  <c r="I145" i="6"/>
  <c r="D145" i="6"/>
  <c r="C145" i="6"/>
  <c r="D144" i="6"/>
  <c r="C144" i="6"/>
  <c r="D143" i="6"/>
  <c r="C143" i="6"/>
  <c r="D142" i="6"/>
  <c r="C142" i="6"/>
  <c r="I141" i="6"/>
  <c r="D141" i="6"/>
  <c r="C141" i="6"/>
  <c r="D140" i="6"/>
  <c r="C140" i="6"/>
  <c r="D139" i="6"/>
  <c r="C139" i="6"/>
  <c r="D138" i="6"/>
  <c r="C138" i="6"/>
  <c r="I137" i="6"/>
  <c r="D137" i="6"/>
  <c r="C137" i="6"/>
  <c r="D136" i="6"/>
  <c r="C136" i="6"/>
  <c r="D135" i="6"/>
  <c r="C135" i="6"/>
  <c r="I134" i="6"/>
  <c r="D134" i="6"/>
  <c r="C134" i="6"/>
  <c r="I133" i="6"/>
  <c r="D133" i="6"/>
  <c r="C133" i="6"/>
  <c r="D132" i="6"/>
  <c r="C132" i="6"/>
  <c r="I131" i="6"/>
  <c r="D131" i="6"/>
  <c r="C131" i="6"/>
  <c r="D130" i="6"/>
  <c r="C130" i="6"/>
  <c r="I129" i="6"/>
  <c r="D129" i="6"/>
  <c r="C129" i="6"/>
  <c r="D128" i="6"/>
  <c r="C128" i="6"/>
  <c r="I127" i="6"/>
  <c r="D127" i="6"/>
  <c r="C127" i="6"/>
  <c r="D126" i="6"/>
  <c r="C126" i="6"/>
  <c r="I125" i="6"/>
  <c r="D125" i="6"/>
  <c r="C125" i="6"/>
  <c r="D124" i="6"/>
  <c r="C124" i="6"/>
  <c r="D123" i="6"/>
  <c r="C123" i="6"/>
  <c r="D122" i="6"/>
  <c r="C122" i="6"/>
  <c r="I121" i="6"/>
  <c r="D121" i="6"/>
  <c r="C121" i="6"/>
  <c r="D120" i="6"/>
  <c r="C120" i="6"/>
  <c r="D119" i="6"/>
  <c r="C119" i="6"/>
  <c r="I118" i="6"/>
  <c r="D118" i="6"/>
  <c r="C118" i="6"/>
  <c r="I117" i="6"/>
  <c r="D117" i="6"/>
  <c r="C117" i="6"/>
  <c r="D116" i="6"/>
  <c r="C116" i="6"/>
  <c r="I115" i="6"/>
  <c r="D115" i="6"/>
  <c r="C115" i="6"/>
  <c r="D114" i="6"/>
  <c r="I114" i="6" s="1"/>
  <c r="C114" i="6"/>
  <c r="I113" i="6"/>
  <c r="D113" i="6"/>
  <c r="C113" i="6"/>
  <c r="D112" i="6"/>
  <c r="C112" i="6"/>
  <c r="D111" i="6"/>
  <c r="I111" i="6" s="1"/>
  <c r="C111" i="6"/>
  <c r="I110" i="6"/>
  <c r="D110" i="6"/>
  <c r="C110" i="6"/>
  <c r="I109" i="6"/>
  <c r="D109" i="6"/>
  <c r="C109" i="6"/>
  <c r="D108" i="6"/>
  <c r="C108" i="6"/>
  <c r="I107" i="6"/>
  <c r="D107" i="6"/>
  <c r="C107" i="6"/>
  <c r="D106" i="6"/>
  <c r="C106" i="6"/>
  <c r="I105" i="6"/>
  <c r="D105" i="6"/>
  <c r="C105" i="6"/>
  <c r="D104" i="6"/>
  <c r="C104" i="6"/>
  <c r="D103" i="6"/>
  <c r="C103" i="6"/>
  <c r="I102" i="6"/>
  <c r="D102" i="6"/>
  <c r="C102" i="6"/>
  <c r="I101" i="6"/>
  <c r="D101" i="6"/>
  <c r="C101" i="6"/>
  <c r="D100" i="6"/>
  <c r="C100" i="6"/>
  <c r="I99" i="6"/>
  <c r="D99" i="6"/>
  <c r="C99" i="6"/>
  <c r="D98" i="6"/>
  <c r="I98" i="6" s="1"/>
  <c r="C98" i="6"/>
  <c r="I97" i="6"/>
  <c r="D97" i="6"/>
  <c r="C97" i="6"/>
  <c r="D96" i="6"/>
  <c r="C96" i="6"/>
  <c r="I95" i="6"/>
  <c r="D95" i="6"/>
  <c r="C95" i="6"/>
  <c r="I94" i="6"/>
  <c r="D94" i="6"/>
  <c r="C94" i="6"/>
  <c r="I93" i="6"/>
  <c r="D93" i="6"/>
  <c r="C93" i="6"/>
  <c r="D92" i="6"/>
  <c r="C92" i="6"/>
  <c r="I91" i="6"/>
  <c r="D91" i="6"/>
  <c r="C91" i="6"/>
  <c r="D90" i="6"/>
  <c r="C90" i="6"/>
  <c r="I89" i="6"/>
  <c r="D89" i="6"/>
  <c r="C89" i="6"/>
  <c r="D88" i="6"/>
  <c r="C88" i="6"/>
  <c r="D87" i="6"/>
  <c r="C87" i="6"/>
  <c r="I86" i="6"/>
  <c r="D86" i="6"/>
  <c r="C86" i="6"/>
  <c r="I85" i="6"/>
  <c r="D85" i="6"/>
  <c r="C85" i="6"/>
  <c r="D84" i="6"/>
  <c r="C84" i="6"/>
  <c r="I83" i="6"/>
  <c r="D83" i="6"/>
  <c r="C83" i="6"/>
  <c r="I82" i="6"/>
  <c r="D82" i="6"/>
  <c r="C82" i="6"/>
  <c r="I81" i="6"/>
  <c r="D81" i="6"/>
  <c r="C81" i="6"/>
  <c r="D80" i="6"/>
  <c r="C80" i="6"/>
  <c r="I79" i="6"/>
  <c r="D79" i="6"/>
  <c r="C79" i="6"/>
  <c r="I78" i="6"/>
  <c r="D78" i="6"/>
  <c r="C78" i="6"/>
  <c r="I77" i="6"/>
  <c r="D77" i="6"/>
  <c r="C77" i="6"/>
  <c r="D76" i="6"/>
  <c r="C76" i="6"/>
  <c r="I75" i="6"/>
  <c r="D75" i="6"/>
  <c r="C75" i="6"/>
  <c r="D74" i="6"/>
  <c r="C74" i="6"/>
  <c r="I73" i="6"/>
  <c r="D73" i="6"/>
  <c r="C73" i="6"/>
  <c r="D72" i="6"/>
  <c r="C72" i="6"/>
  <c r="D71" i="6"/>
  <c r="C71" i="6"/>
  <c r="I70" i="6"/>
  <c r="D70" i="6"/>
  <c r="C70" i="6"/>
  <c r="I69" i="6"/>
  <c r="D69" i="6"/>
  <c r="C69" i="6"/>
  <c r="D68" i="6"/>
  <c r="C68" i="6"/>
  <c r="I67" i="6"/>
  <c r="D67" i="6"/>
  <c r="C67" i="6"/>
  <c r="D66" i="6"/>
  <c r="C66" i="6"/>
  <c r="D65" i="6"/>
  <c r="C65" i="6"/>
  <c r="I64" i="6"/>
  <c r="D64" i="6"/>
  <c r="C64" i="6"/>
  <c r="D63" i="6"/>
  <c r="C63" i="6"/>
  <c r="D62" i="6"/>
  <c r="C62" i="6"/>
  <c r="D61" i="6"/>
  <c r="C61" i="6"/>
  <c r="I60" i="6"/>
  <c r="D60" i="6"/>
  <c r="C60" i="6"/>
  <c r="D59" i="6"/>
  <c r="C59" i="6"/>
  <c r="D58" i="6"/>
  <c r="C58" i="6"/>
  <c r="D57" i="6"/>
  <c r="I57" i="6" s="1"/>
  <c r="C57" i="6"/>
  <c r="I56" i="6"/>
  <c r="D56" i="6"/>
  <c r="C56" i="6"/>
  <c r="D55" i="6"/>
  <c r="C55" i="6"/>
  <c r="I54" i="6"/>
  <c r="D54" i="6"/>
  <c r="C54" i="6"/>
  <c r="I53" i="6"/>
  <c r="D53" i="6"/>
  <c r="C53" i="6"/>
  <c r="I52" i="6"/>
  <c r="D52" i="6"/>
  <c r="C52" i="6"/>
  <c r="D51" i="6"/>
  <c r="C51" i="6"/>
  <c r="I50" i="6"/>
  <c r="D50" i="6"/>
  <c r="C50" i="6"/>
  <c r="D49" i="6"/>
  <c r="C49" i="6"/>
  <c r="I48" i="6"/>
  <c r="D48" i="6"/>
  <c r="C48" i="6"/>
  <c r="D47" i="6"/>
  <c r="C47" i="6"/>
  <c r="D46" i="6"/>
  <c r="C46" i="6"/>
  <c r="D45" i="6"/>
  <c r="C45" i="6"/>
  <c r="I44" i="6"/>
  <c r="D44" i="6"/>
  <c r="C44" i="6"/>
  <c r="D43" i="6"/>
  <c r="C43" i="6"/>
  <c r="D42" i="6"/>
  <c r="C42" i="6"/>
  <c r="D41" i="6"/>
  <c r="I41" i="6" s="1"/>
  <c r="C41" i="6"/>
  <c r="I40" i="6"/>
  <c r="D40" i="6"/>
  <c r="C40" i="6"/>
  <c r="D39" i="6"/>
  <c r="C39" i="6"/>
  <c r="I38" i="6"/>
  <c r="D38" i="6"/>
  <c r="C38" i="6"/>
  <c r="I37" i="6"/>
  <c r="D37" i="6"/>
  <c r="C37" i="6"/>
  <c r="I36" i="6"/>
  <c r="D36" i="6"/>
  <c r="C36" i="6"/>
  <c r="D35" i="6"/>
  <c r="C35" i="6"/>
  <c r="I34" i="6"/>
  <c r="D34" i="6"/>
  <c r="C34" i="6"/>
  <c r="D33" i="6"/>
  <c r="C33" i="6"/>
  <c r="I32" i="6"/>
  <c r="D32" i="6"/>
  <c r="C32" i="6"/>
  <c r="D31" i="6"/>
  <c r="C31" i="6"/>
  <c r="D30" i="6"/>
  <c r="C30" i="6"/>
  <c r="D29" i="6"/>
  <c r="C29" i="6"/>
  <c r="I28" i="6"/>
  <c r="D28" i="6"/>
  <c r="C28" i="6"/>
  <c r="D27" i="6"/>
  <c r="C27" i="6"/>
  <c r="D26" i="6"/>
  <c r="C26" i="6"/>
  <c r="D25" i="6"/>
  <c r="I25" i="6" s="1"/>
  <c r="C25" i="6"/>
  <c r="I24" i="6"/>
  <c r="D24" i="6"/>
  <c r="C24" i="6"/>
  <c r="D23" i="6"/>
  <c r="C23" i="6"/>
  <c r="I22" i="6"/>
  <c r="D22" i="6"/>
  <c r="C22" i="6"/>
  <c r="I21" i="6"/>
  <c r="D21" i="6"/>
  <c r="C21" i="6"/>
  <c r="I20" i="6"/>
  <c r="D20" i="6"/>
  <c r="C20" i="6"/>
  <c r="D19" i="6"/>
  <c r="C19" i="6"/>
  <c r="I18" i="6"/>
  <c r="D18" i="6"/>
  <c r="C18" i="6"/>
  <c r="D17" i="6"/>
  <c r="C17" i="6"/>
  <c r="I16" i="6"/>
  <c r="D16" i="6"/>
  <c r="C16" i="6"/>
  <c r="D15" i="6"/>
  <c r="C15" i="6"/>
  <c r="D14" i="6"/>
  <c r="C14" i="6"/>
  <c r="D13" i="6"/>
  <c r="C13" i="6"/>
  <c r="I12" i="6"/>
  <c r="D12" i="6"/>
  <c r="C12" i="6"/>
  <c r="D11" i="6"/>
  <c r="C11" i="6"/>
  <c r="D10" i="6"/>
  <c r="C10" i="6"/>
  <c r="D9" i="6"/>
  <c r="I9" i="6" s="1"/>
  <c r="C9" i="6"/>
  <c r="I8" i="6"/>
  <c r="D8" i="6"/>
  <c r="C8" i="6"/>
  <c r="D7" i="6"/>
  <c r="C7" i="6"/>
  <c r="I6" i="6"/>
  <c r="D6" i="6"/>
  <c r="C6" i="6"/>
  <c r="I5" i="6"/>
  <c r="D5" i="6"/>
  <c r="C5" i="6"/>
  <c r="I4" i="6"/>
  <c r="D4" i="6"/>
  <c r="C4" i="6"/>
  <c r="D3" i="6"/>
  <c r="C3" i="6"/>
  <c r="I2" i="6"/>
  <c r="D2" i="6"/>
  <c r="C2" i="6"/>
  <c r="I130" i="6" l="1"/>
  <c r="I248" i="6"/>
  <c r="I3" i="6"/>
  <c r="I19" i="6"/>
  <c r="I35" i="6"/>
  <c r="I51" i="6"/>
  <c r="I66" i="6"/>
  <c r="I172" i="6"/>
  <c r="I175" i="6"/>
  <c r="I15" i="6"/>
  <c r="I31" i="6"/>
  <c r="I47" i="6"/>
  <c r="I63" i="6"/>
  <c r="I143" i="6"/>
  <c r="I96" i="6"/>
  <c r="I112" i="6"/>
  <c r="I124" i="6"/>
  <c r="I268" i="6"/>
  <c r="I7" i="6"/>
  <c r="I10" i="6"/>
  <c r="I13" i="6"/>
  <c r="I23" i="6"/>
  <c r="I26" i="6"/>
  <c r="I29" i="6"/>
  <c r="I39" i="6"/>
  <c r="I42" i="6"/>
  <c r="I45" i="6"/>
  <c r="I55" i="6"/>
  <c r="I58" i="6"/>
  <c r="I61" i="6"/>
  <c r="I128" i="6"/>
  <c r="I156" i="6"/>
  <c r="I162" i="6"/>
  <c r="I188" i="6"/>
  <c r="I220" i="6"/>
  <c r="I80" i="6"/>
  <c r="I11" i="6"/>
  <c r="I14" i="6"/>
  <c r="I17" i="6"/>
  <c r="I27" i="6"/>
  <c r="I30" i="6"/>
  <c r="I33" i="6"/>
  <c r="I43" i="6"/>
  <c r="I46" i="6"/>
  <c r="I49" i="6"/>
  <c r="I59" i="6"/>
  <c r="I62" i="6"/>
  <c r="I65" i="6"/>
  <c r="I72" i="6"/>
  <c r="I76" i="6"/>
  <c r="I88" i="6"/>
  <c r="I92" i="6"/>
  <c r="I104" i="6"/>
  <c r="I108" i="6"/>
  <c r="I120" i="6"/>
  <c r="I140" i="6"/>
  <c r="I159" i="6"/>
  <c r="I191" i="6"/>
  <c r="I216" i="6"/>
  <c r="I229" i="6"/>
  <c r="I252" i="6"/>
  <c r="I144" i="6"/>
  <c r="I163" i="6"/>
  <c r="I166" i="6"/>
  <c r="I176" i="6"/>
  <c r="I182" i="6"/>
  <c r="I233" i="6"/>
  <c r="I265" i="6"/>
  <c r="I147" i="6"/>
  <c r="I150" i="6"/>
  <c r="I160" i="6"/>
  <c r="I179" i="6"/>
  <c r="I192" i="6"/>
  <c r="I201" i="6"/>
  <c r="I260" i="6"/>
  <c r="I68" i="6"/>
  <c r="I71" i="6"/>
  <c r="I74" i="6"/>
  <c r="I84" i="6"/>
  <c r="I87" i="6"/>
  <c r="I90" i="6"/>
  <c r="I100" i="6"/>
  <c r="I103" i="6"/>
  <c r="I106" i="6"/>
  <c r="I116" i="6"/>
  <c r="I119" i="6"/>
  <c r="I122" i="6"/>
  <c r="I132" i="6"/>
  <c r="I135" i="6"/>
  <c r="I138" i="6"/>
  <c r="I148" i="6"/>
  <c r="I151" i="6"/>
  <c r="I154" i="6"/>
  <c r="I164" i="6"/>
  <c r="I167" i="6"/>
  <c r="I170" i="6"/>
  <c r="I180" i="6"/>
  <c r="I183" i="6"/>
  <c r="I186" i="6"/>
  <c r="I213" i="6"/>
  <c r="I245" i="6"/>
  <c r="I271" i="6"/>
  <c r="I277" i="6"/>
  <c r="I283" i="6"/>
  <c r="I123" i="6"/>
  <c r="I126" i="6"/>
  <c r="I136" i="6"/>
  <c r="I139" i="6"/>
  <c r="I142" i="6"/>
  <c r="I152" i="6"/>
  <c r="I155" i="6"/>
  <c r="I158" i="6"/>
  <c r="I168" i="6"/>
  <c r="I171" i="6"/>
  <c r="I174" i="6"/>
  <c r="I184" i="6"/>
  <c r="I187" i="6"/>
  <c r="I190" i="6"/>
  <c r="I197" i="6"/>
  <c r="I207" i="6"/>
  <c r="I217" i="6"/>
  <c r="I219" i="6"/>
  <c r="I239" i="6"/>
  <c r="I249" i="6"/>
  <c r="I251" i="6"/>
  <c r="I263" i="6"/>
  <c r="I195" i="6"/>
  <c r="I205" i="6"/>
  <c r="I208" i="6"/>
  <c r="I211" i="6"/>
  <c r="I221" i="6"/>
  <c r="I224" i="6"/>
  <c r="I227" i="6"/>
  <c r="I237" i="6"/>
  <c r="I240" i="6"/>
  <c r="I243" i="6"/>
  <c r="I253" i="6"/>
  <c r="I256" i="6"/>
  <c r="I257" i="6"/>
  <c r="I261" i="6"/>
  <c r="I281" i="6"/>
  <c r="I300" i="6"/>
  <c r="I199" i="6"/>
  <c r="I209" i="6"/>
  <c r="I212" i="6"/>
  <c r="I215" i="6"/>
  <c r="I225" i="6"/>
  <c r="I228" i="6"/>
  <c r="I231" i="6"/>
  <c r="I241" i="6"/>
  <c r="I244" i="6"/>
  <c r="I247" i="6"/>
  <c r="I295" i="6"/>
  <c r="I259" i="6"/>
  <c r="I269" i="6"/>
  <c r="I272" i="6"/>
  <c r="I275" i="6"/>
  <c r="I285" i="6"/>
  <c r="I298" i="6"/>
  <c r="I311" i="6"/>
  <c r="I314" i="6"/>
  <c r="I273" i="6"/>
  <c r="I276" i="6"/>
  <c r="I279" i="6"/>
  <c r="I303" i="6"/>
  <c r="I290" i="6"/>
  <c r="I292" i="6"/>
  <c r="I296" i="6"/>
  <c r="I308" i="6"/>
  <c r="I312" i="6"/>
  <c r="I318" i="6"/>
  <c r="I322" i="6"/>
  <c r="I340" i="6"/>
  <c r="I291" i="6"/>
  <c r="I333" i="6"/>
  <c r="I294" i="6"/>
  <c r="I304" i="6"/>
  <c r="I307" i="6"/>
  <c r="I310" i="6"/>
  <c r="I315" i="6"/>
  <c r="I319" i="6"/>
  <c r="I323" i="6"/>
  <c r="I325" i="6"/>
  <c r="I329" i="6"/>
  <c r="I337" i="6"/>
  <c r="I341" i="6"/>
  <c r="B1" i="7"/>
  <c r="F2" i="5"/>
  <c r="A346" i="6" s="1"/>
  <c r="D346" i="6" s="1"/>
  <c r="A3" i="6"/>
  <c r="A4" i="6"/>
  <c r="A5" i="6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5" i="6"/>
  <c r="A46" i="6"/>
  <c r="A47" i="6"/>
  <c r="A48" i="6"/>
  <c r="A49" i="6"/>
  <c r="A50" i="6"/>
  <c r="A51" i="6"/>
  <c r="A52" i="6"/>
  <c r="A53" i="6"/>
  <c r="A54" i="6"/>
  <c r="A55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73" i="6"/>
  <c r="A74" i="6"/>
  <c r="A75" i="6"/>
  <c r="A76" i="6"/>
  <c r="A77" i="6"/>
  <c r="A78" i="6"/>
  <c r="A79" i="6"/>
  <c r="A80" i="6"/>
  <c r="A81" i="6"/>
  <c r="A82" i="6"/>
  <c r="A83" i="6"/>
  <c r="A84" i="6"/>
  <c r="A85" i="6"/>
  <c r="A86" i="6"/>
  <c r="A87" i="6"/>
  <c r="A88" i="6"/>
  <c r="A89" i="6"/>
  <c r="A90" i="6"/>
  <c r="A91" i="6"/>
  <c r="A92" i="6"/>
  <c r="A93" i="6"/>
  <c r="A94" i="6"/>
  <c r="A95" i="6"/>
  <c r="A96" i="6"/>
  <c r="A97" i="6"/>
  <c r="A98" i="6"/>
  <c r="A99" i="6"/>
  <c r="A100" i="6"/>
  <c r="A101" i="6"/>
  <c r="A102" i="6"/>
  <c r="A103" i="6"/>
  <c r="A104" i="6"/>
  <c r="A105" i="6"/>
  <c r="A106" i="6"/>
  <c r="A107" i="6"/>
  <c r="A108" i="6"/>
  <c r="A109" i="6"/>
  <c r="A110" i="6"/>
  <c r="A111" i="6"/>
  <c r="A112" i="6"/>
  <c r="A113" i="6"/>
  <c r="A114" i="6"/>
  <c r="A115" i="6"/>
  <c r="A116" i="6"/>
  <c r="A117" i="6"/>
  <c r="A118" i="6"/>
  <c r="A119" i="6"/>
  <c r="A120" i="6"/>
  <c r="A121" i="6"/>
  <c r="A122" i="6"/>
  <c r="A123" i="6"/>
  <c r="A124" i="6"/>
  <c r="A125" i="6"/>
  <c r="A126" i="6"/>
  <c r="A127" i="6"/>
  <c r="A128" i="6"/>
  <c r="A129" i="6"/>
  <c r="A130" i="6"/>
  <c r="A131" i="6"/>
  <c r="A132" i="6"/>
  <c r="A133" i="6"/>
  <c r="A134" i="6"/>
  <c r="A135" i="6"/>
  <c r="A136" i="6"/>
  <c r="A137" i="6"/>
  <c r="A138" i="6"/>
  <c r="A139" i="6"/>
  <c r="A140" i="6"/>
  <c r="A141" i="6"/>
  <c r="A142" i="6"/>
  <c r="A143" i="6"/>
  <c r="A144" i="6"/>
  <c r="A145" i="6"/>
  <c r="A146" i="6"/>
  <c r="A147" i="6"/>
  <c r="A148" i="6"/>
  <c r="A149" i="6"/>
  <c r="A150" i="6"/>
  <c r="A151" i="6"/>
  <c r="A152" i="6"/>
  <c r="A153" i="6"/>
  <c r="A154" i="6"/>
  <c r="A155" i="6"/>
  <c r="A156" i="6"/>
  <c r="A157" i="6"/>
  <c r="A158" i="6"/>
  <c r="A159" i="6"/>
  <c r="A160" i="6"/>
  <c r="A161" i="6"/>
  <c r="A162" i="6"/>
  <c r="A163" i="6"/>
  <c r="A164" i="6"/>
  <c r="A165" i="6"/>
  <c r="A166" i="6"/>
  <c r="A167" i="6"/>
  <c r="A168" i="6"/>
  <c r="A169" i="6"/>
  <c r="A170" i="6"/>
  <c r="A171" i="6"/>
  <c r="A172" i="6"/>
  <c r="A173" i="6"/>
  <c r="A174" i="6"/>
  <c r="A175" i="6"/>
  <c r="A176" i="6"/>
  <c r="A177" i="6"/>
  <c r="A178" i="6"/>
  <c r="A179" i="6"/>
  <c r="A180" i="6"/>
  <c r="A181" i="6"/>
  <c r="A182" i="6"/>
  <c r="A183" i="6"/>
  <c r="A184" i="6"/>
  <c r="A185" i="6"/>
  <c r="A186" i="6"/>
  <c r="A187" i="6"/>
  <c r="A188" i="6"/>
  <c r="A189" i="6"/>
  <c r="A190" i="6"/>
  <c r="A191" i="6"/>
  <c r="A192" i="6"/>
  <c r="A193" i="6"/>
  <c r="A194" i="6"/>
  <c r="A195" i="6"/>
  <c r="A196" i="6"/>
  <c r="A197" i="6"/>
  <c r="A198" i="6"/>
  <c r="A199" i="6"/>
  <c r="A200" i="6"/>
  <c r="A201" i="6"/>
  <c r="A202" i="6"/>
  <c r="A203" i="6"/>
  <c r="A204" i="6"/>
  <c r="A205" i="6"/>
  <c r="A206" i="6"/>
  <c r="A207" i="6"/>
  <c r="A208" i="6"/>
  <c r="A209" i="6"/>
  <c r="A210" i="6"/>
  <c r="A211" i="6"/>
  <c r="A212" i="6"/>
  <c r="A213" i="6"/>
  <c r="A214" i="6"/>
  <c r="A215" i="6"/>
  <c r="A216" i="6"/>
  <c r="A217" i="6"/>
  <c r="A218" i="6"/>
  <c r="A219" i="6"/>
  <c r="A220" i="6"/>
  <c r="A221" i="6"/>
  <c r="A222" i="6"/>
  <c r="A223" i="6"/>
  <c r="A224" i="6"/>
  <c r="A225" i="6"/>
  <c r="A226" i="6"/>
  <c r="A227" i="6"/>
  <c r="A228" i="6"/>
  <c r="A229" i="6"/>
  <c r="A230" i="6"/>
  <c r="A231" i="6"/>
  <c r="A232" i="6"/>
  <c r="A233" i="6"/>
  <c r="A234" i="6"/>
  <c r="A235" i="6"/>
  <c r="A236" i="6"/>
  <c r="A237" i="6"/>
  <c r="A238" i="6"/>
  <c r="A239" i="6"/>
  <c r="A240" i="6"/>
  <c r="A241" i="6"/>
  <c r="A242" i="6"/>
  <c r="A243" i="6"/>
  <c r="A244" i="6"/>
  <c r="A245" i="6"/>
  <c r="A246" i="6"/>
  <c r="A247" i="6"/>
  <c r="A248" i="6"/>
  <c r="A249" i="6"/>
  <c r="A250" i="6"/>
  <c r="A251" i="6"/>
  <c r="A252" i="6"/>
  <c r="A253" i="6"/>
  <c r="A254" i="6"/>
  <c r="A255" i="6"/>
  <c r="A256" i="6"/>
  <c r="A257" i="6"/>
  <c r="A258" i="6"/>
  <c r="A259" i="6"/>
  <c r="A260" i="6"/>
  <c r="A261" i="6"/>
  <c r="A262" i="6"/>
  <c r="A263" i="6"/>
  <c r="A264" i="6"/>
  <c r="A265" i="6"/>
  <c r="A266" i="6"/>
  <c r="A267" i="6"/>
  <c r="A268" i="6"/>
  <c r="A269" i="6"/>
  <c r="A270" i="6"/>
  <c r="A271" i="6"/>
  <c r="A272" i="6"/>
  <c r="A273" i="6"/>
  <c r="A274" i="6"/>
  <c r="A275" i="6"/>
  <c r="A276" i="6"/>
  <c r="A277" i="6"/>
  <c r="A278" i="6"/>
  <c r="A279" i="6"/>
  <c r="A280" i="6"/>
  <c r="A281" i="6"/>
  <c r="A282" i="6"/>
  <c r="A283" i="6"/>
  <c r="A284" i="6"/>
  <c r="A285" i="6"/>
  <c r="A286" i="6"/>
  <c r="A287" i="6"/>
  <c r="A288" i="6"/>
  <c r="A289" i="6"/>
  <c r="A290" i="6"/>
  <c r="A291" i="6"/>
  <c r="A292" i="6"/>
  <c r="A293" i="6"/>
  <c r="A294" i="6"/>
  <c r="A295" i="6"/>
  <c r="A296" i="6"/>
  <c r="A297" i="6"/>
  <c r="A298" i="6"/>
  <c r="A299" i="6"/>
  <c r="A300" i="6"/>
  <c r="A301" i="6"/>
  <c r="A302" i="6"/>
  <c r="A303" i="6"/>
  <c r="A304" i="6"/>
  <c r="A305" i="6"/>
  <c r="A306" i="6"/>
  <c r="A307" i="6"/>
  <c r="A308" i="6"/>
  <c r="A309" i="6"/>
  <c r="A310" i="6"/>
  <c r="A311" i="6"/>
  <c r="A312" i="6"/>
  <c r="A313" i="6"/>
  <c r="A314" i="6"/>
  <c r="A315" i="6"/>
  <c r="A316" i="6"/>
  <c r="A317" i="6"/>
  <c r="A318" i="6"/>
  <c r="A319" i="6"/>
  <c r="A320" i="6"/>
  <c r="A321" i="6"/>
  <c r="A322" i="6"/>
  <c r="A323" i="6"/>
  <c r="A324" i="6"/>
  <c r="A325" i="6"/>
  <c r="A326" i="6"/>
  <c r="A327" i="6"/>
  <c r="A328" i="6"/>
  <c r="A329" i="6"/>
  <c r="A330" i="6"/>
  <c r="A331" i="6"/>
  <c r="A332" i="6"/>
  <c r="A333" i="6"/>
  <c r="A334" i="6"/>
  <c r="A335" i="6"/>
  <c r="A336" i="6"/>
  <c r="A337" i="6"/>
  <c r="A338" i="6"/>
  <c r="A339" i="6"/>
  <c r="A340" i="6"/>
  <c r="A341" i="6"/>
  <c r="A342" i="6"/>
  <c r="A343" i="6"/>
  <c r="A2" i="6"/>
  <c r="F3" i="5"/>
  <c r="I346" i="6" l="1"/>
  <c r="N311" i="6"/>
  <c r="O336" i="6"/>
  <c r="N280" i="6"/>
  <c r="N332" i="6"/>
  <c r="N218" i="6"/>
  <c r="O235" i="6"/>
  <c r="O327" i="6"/>
  <c r="N184" i="6"/>
  <c r="O203" i="6"/>
  <c r="N343" i="6"/>
  <c r="O320" i="6"/>
  <c r="N278" i="6"/>
  <c r="N238" i="6"/>
  <c r="N329" i="6"/>
  <c r="O267" i="6"/>
  <c r="O317" i="6"/>
  <c r="O338" i="6"/>
  <c r="N19" i="6"/>
  <c r="O319" i="6"/>
  <c r="O312" i="6"/>
  <c r="O276" i="6"/>
  <c r="O261" i="6"/>
  <c r="O256" i="6"/>
  <c r="O237" i="6"/>
  <c r="O224" i="6"/>
  <c r="O239" i="6"/>
  <c r="O207" i="6"/>
  <c r="O184" i="6"/>
  <c r="O174" i="6"/>
  <c r="O155" i="6"/>
  <c r="O283" i="6"/>
  <c r="O245" i="6"/>
  <c r="O167" i="6"/>
  <c r="O148" i="6"/>
  <c r="O119" i="6"/>
  <c r="O103" i="6"/>
  <c r="O87" i="6"/>
  <c r="O260" i="6"/>
  <c r="O201" i="6"/>
  <c r="O192" i="6"/>
  <c r="O150" i="6"/>
  <c r="O233" i="6"/>
  <c r="O163" i="6"/>
  <c r="O252" i="6"/>
  <c r="O229" i="6"/>
  <c r="O120" i="6"/>
  <c r="O92" i="6"/>
  <c r="O88" i="6"/>
  <c r="O33" i="6"/>
  <c r="O27" i="6"/>
  <c r="O14" i="6"/>
  <c r="O156" i="6"/>
  <c r="O55" i="6"/>
  <c r="O39" i="6"/>
  <c r="O23" i="6"/>
  <c r="O7" i="6"/>
  <c r="O112" i="6"/>
  <c r="O143" i="6"/>
  <c r="O15" i="6"/>
  <c r="O66" i="6"/>
  <c r="O3" i="6"/>
  <c r="N335" i="6"/>
  <c r="O293" i="6"/>
  <c r="N276" i="6"/>
  <c r="N257" i="6"/>
  <c r="N326" i="6"/>
  <c r="N293" i="6"/>
  <c r="N328" i="6"/>
  <c r="N289" i="6"/>
  <c r="N271" i="6"/>
  <c r="N250" i="6"/>
  <c r="O236" i="6"/>
  <c r="O196" i="6"/>
  <c r="N234" i="6"/>
  <c r="N216" i="6"/>
  <c r="N159" i="6"/>
  <c r="I21" i="5"/>
  <c r="N340" i="6"/>
  <c r="N316" i="6"/>
  <c r="N302" i="6"/>
  <c r="N283" i="6"/>
  <c r="N263" i="6"/>
  <c r="N313" i="6"/>
  <c r="N306" i="6"/>
  <c r="O274" i="6"/>
  <c r="O266" i="6"/>
  <c r="N318" i="6"/>
  <c r="O309" i="6"/>
  <c r="O286" i="6"/>
  <c r="N265" i="6"/>
  <c r="O258" i="6"/>
  <c r="O254" i="6"/>
  <c r="N221" i="6"/>
  <c r="O250" i="6"/>
  <c r="O234" i="6"/>
  <c r="N251" i="6"/>
  <c r="N211" i="6"/>
  <c r="O206" i="6"/>
  <c r="N178" i="6"/>
  <c r="N174" i="6"/>
  <c r="N153" i="6"/>
  <c r="N137" i="6"/>
  <c r="O95" i="6"/>
  <c r="N85" i="6"/>
  <c r="N77" i="6"/>
  <c r="N53" i="6"/>
  <c r="N146" i="6"/>
  <c r="O145" i="6"/>
  <c r="N138" i="6"/>
  <c r="N134" i="6"/>
  <c r="N122" i="6"/>
  <c r="N185" i="6"/>
  <c r="N176" i="6"/>
  <c r="O113" i="6"/>
  <c r="N106" i="6"/>
  <c r="N90" i="6"/>
  <c r="O79" i="6"/>
  <c r="N39" i="6"/>
  <c r="N93" i="6"/>
  <c r="N45" i="6"/>
  <c r="N13" i="6"/>
  <c r="O60" i="6"/>
  <c r="N118" i="6"/>
  <c r="N98" i="6"/>
  <c r="O133" i="6"/>
  <c r="N41" i="6"/>
  <c r="N9" i="6"/>
  <c r="N33" i="6"/>
  <c r="N21" i="6"/>
  <c r="N60" i="6"/>
  <c r="O6" i="6"/>
  <c r="O24" i="6"/>
  <c r="N31" i="6"/>
  <c r="N35" i="6"/>
  <c r="N64" i="6"/>
  <c r="N256" i="6"/>
  <c r="N6" i="6"/>
  <c r="O12" i="6"/>
  <c r="N22" i="6"/>
  <c r="N48" i="6"/>
  <c r="O111" i="6"/>
  <c r="N86" i="6"/>
  <c r="N97" i="6"/>
  <c r="N7" i="6"/>
  <c r="N15" i="6"/>
  <c r="N37" i="6"/>
  <c r="N58" i="6"/>
  <c r="O70" i="6"/>
  <c r="O83" i="6"/>
  <c r="N103" i="6"/>
  <c r="N114" i="6"/>
  <c r="O129" i="6"/>
  <c r="N140" i="6"/>
  <c r="N144" i="6"/>
  <c r="O161" i="6"/>
  <c r="N167" i="6"/>
  <c r="O169" i="6"/>
  <c r="N100" i="6"/>
  <c r="O20" i="6"/>
  <c r="N4" i="6"/>
  <c r="O9" i="6"/>
  <c r="N18" i="6"/>
  <c r="N24" i="6"/>
  <c r="N28" i="6"/>
  <c r="N32" i="6"/>
  <c r="N40" i="6"/>
  <c r="N49" i="6"/>
  <c r="O91" i="6"/>
  <c r="O178" i="6"/>
  <c r="N42" i="6"/>
  <c r="O48" i="6"/>
  <c r="N67" i="6"/>
  <c r="N71" i="6"/>
  <c r="N75" i="6"/>
  <c r="O81" i="6"/>
  <c r="O85" i="6"/>
  <c r="O89" i="6"/>
  <c r="N94" i="6"/>
  <c r="O99" i="6"/>
  <c r="O107" i="6"/>
  <c r="N124" i="6"/>
  <c r="N136" i="6"/>
  <c r="O149" i="6"/>
  <c r="N163" i="6"/>
  <c r="N170" i="6"/>
  <c r="N205" i="6"/>
  <c r="N253" i="6"/>
  <c r="N133" i="6"/>
  <c r="N150" i="6"/>
  <c r="N155" i="6"/>
  <c r="N222" i="6"/>
  <c r="O230" i="6"/>
  <c r="N44" i="6"/>
  <c r="N66" i="6"/>
  <c r="N79" i="6"/>
  <c r="O97" i="6"/>
  <c r="O114" i="6"/>
  <c r="O118" i="6"/>
  <c r="N123" i="6"/>
  <c r="O127" i="6"/>
  <c r="N141" i="6"/>
  <c r="N168" i="6"/>
  <c r="N171" i="6"/>
  <c r="N3" i="6"/>
  <c r="O8" i="6"/>
  <c r="O50" i="6"/>
  <c r="O28" i="6"/>
  <c r="O36" i="6"/>
  <c r="N14" i="6"/>
  <c r="O242" i="6"/>
  <c r="N2" i="6"/>
  <c r="N26" i="6"/>
  <c r="N29" i="6"/>
  <c r="O44" i="6"/>
  <c r="N80" i="6"/>
  <c r="N91" i="6"/>
  <c r="N112" i="6"/>
  <c r="O134" i="6"/>
  <c r="N210" i="6"/>
  <c r="N87" i="6"/>
  <c r="N23" i="6"/>
  <c r="N50" i="6"/>
  <c r="N68" i="6"/>
  <c r="O78" i="6"/>
  <c r="N131" i="6"/>
  <c r="N154" i="6"/>
  <c r="N158" i="6"/>
  <c r="N149" i="6"/>
  <c r="N10" i="6"/>
  <c r="N63" i="6"/>
  <c r="N81" i="6"/>
  <c r="O110" i="6"/>
  <c r="N152" i="6"/>
  <c r="N36" i="6"/>
  <c r="N43" i="6"/>
  <c r="N51" i="6"/>
  <c r="N95" i="6"/>
  <c r="O101" i="6"/>
  <c r="O115" i="6"/>
  <c r="N52" i="6"/>
  <c r="O4" i="6"/>
  <c r="N56" i="6"/>
  <c r="O32" i="6"/>
  <c r="O37" i="6"/>
  <c r="N62" i="6"/>
  <c r="O238" i="6"/>
  <c r="O18" i="6"/>
  <c r="N27" i="6"/>
  <c r="N34" i="6"/>
  <c r="O73" i="6"/>
  <c r="N208" i="6"/>
  <c r="N30" i="6"/>
  <c r="N54" i="6"/>
  <c r="N82" i="6"/>
  <c r="N96" i="6"/>
  <c r="N101" i="6"/>
  <c r="N105" i="6"/>
  <c r="N127" i="6"/>
  <c r="N132" i="6"/>
  <c r="O141" i="6"/>
  <c r="N78" i="6"/>
  <c r="N120" i="6"/>
  <c r="N11" i="6"/>
  <c r="O16" i="6"/>
  <c r="N59" i="6"/>
  <c r="N8" i="6"/>
  <c r="N17" i="6"/>
  <c r="O25" i="6"/>
  <c r="O41" i="6"/>
  <c r="N72" i="6"/>
  <c r="N108" i="6"/>
  <c r="N113" i="6"/>
  <c r="O125" i="6"/>
  <c r="N47" i="6"/>
  <c r="O52" i="6"/>
  <c r="N57" i="6"/>
  <c r="N61" i="6"/>
  <c r="N65" i="6"/>
  <c r="N74" i="6"/>
  <c r="O77" i="6"/>
  <c r="N84" i="6"/>
  <c r="N92" i="6"/>
  <c r="O105" i="6"/>
  <c r="N117" i="6"/>
  <c r="N126" i="6"/>
  <c r="N179" i="6"/>
  <c r="N188" i="6"/>
  <c r="O121" i="6"/>
  <c r="N143" i="6"/>
  <c r="O153" i="6"/>
  <c r="O157" i="6"/>
  <c r="N201" i="6"/>
  <c r="N233" i="6"/>
  <c r="N38" i="6"/>
  <c r="O54" i="6"/>
  <c r="O64" i="6"/>
  <c r="N69" i="6"/>
  <c r="O75" i="6"/>
  <c r="N88" i="6"/>
  <c r="O94" i="6"/>
  <c r="N99" i="6"/>
  <c r="O102" i="6"/>
  <c r="N111" i="6"/>
  <c r="N125" i="6"/>
  <c r="N139" i="6"/>
  <c r="O165" i="6"/>
  <c r="O173" i="6"/>
  <c r="O22" i="6"/>
  <c r="O38" i="6"/>
  <c r="O93" i="6"/>
  <c r="O69" i="6"/>
  <c r="N25" i="6"/>
  <c r="O34" i="6"/>
  <c r="N119" i="6"/>
  <c r="O146" i="6"/>
  <c r="N164" i="6"/>
  <c r="O117" i="6"/>
  <c r="N200" i="6"/>
  <c r="N115" i="6"/>
  <c r="N135" i="6"/>
  <c r="N161" i="6"/>
  <c r="N169" i="6"/>
  <c r="N189" i="6"/>
  <c r="N194" i="6"/>
  <c r="N198" i="6"/>
  <c r="O214" i="6"/>
  <c r="N220" i="6"/>
  <c r="N173" i="6"/>
  <c r="N180" i="6"/>
  <c r="N196" i="6"/>
  <c r="O210" i="6"/>
  <c r="N215" i="6"/>
  <c r="N227" i="6"/>
  <c r="N237" i="6"/>
  <c r="N243" i="6"/>
  <c r="N193" i="6"/>
  <c r="O204" i="6"/>
  <c r="N207" i="6"/>
  <c r="N219" i="6"/>
  <c r="N224" i="6"/>
  <c r="N248" i="6"/>
  <c r="N192" i="6"/>
  <c r="N204" i="6"/>
  <c r="N214" i="6"/>
  <c r="O226" i="6"/>
  <c r="N230" i="6"/>
  <c r="N235" i="6"/>
  <c r="N242" i="6"/>
  <c r="O264" i="6"/>
  <c r="N274" i="6"/>
  <c r="N277" i="6"/>
  <c r="O287" i="6"/>
  <c r="N291" i="6"/>
  <c r="O299" i="6"/>
  <c r="N304" i="6"/>
  <c r="O332" i="6"/>
  <c r="N336" i="6"/>
  <c r="N341" i="6"/>
  <c r="N261" i="6"/>
  <c r="N281" i="6"/>
  <c r="N292" i="6"/>
  <c r="N296" i="6"/>
  <c r="N321" i="6"/>
  <c r="N325" i="6"/>
  <c r="N334" i="6"/>
  <c r="N267" i="6"/>
  <c r="N272" i="6"/>
  <c r="N286" i="6"/>
  <c r="O297" i="6"/>
  <c r="N309" i="6"/>
  <c r="N327" i="6"/>
  <c r="N331" i="6"/>
  <c r="O334" i="6"/>
  <c r="O270" i="6"/>
  <c r="N308" i="6"/>
  <c r="O316" i="6"/>
  <c r="N339" i="6"/>
  <c r="O5" i="6"/>
  <c r="N255" i="6"/>
  <c r="N16" i="6"/>
  <c r="O53" i="6"/>
  <c r="N110" i="6"/>
  <c r="O82" i="6"/>
  <c r="N83" i="6"/>
  <c r="N5" i="6"/>
  <c r="O2" i="6"/>
  <c r="O21" i="6"/>
  <c r="N55" i="6"/>
  <c r="N70" i="6"/>
  <c r="N121" i="6"/>
  <c r="N157" i="6"/>
  <c r="N165" i="6"/>
  <c r="N46" i="6"/>
  <c r="O56" i="6"/>
  <c r="N73" i="6"/>
  <c r="N107" i="6"/>
  <c r="N145" i="6"/>
  <c r="N162" i="6"/>
  <c r="O181" i="6"/>
  <c r="N249" i="6"/>
  <c r="O185" i="6"/>
  <c r="O189" i="6"/>
  <c r="N225" i="6"/>
  <c r="N244" i="6"/>
  <c r="N202" i="6"/>
  <c r="N12" i="6"/>
  <c r="N20" i="6"/>
  <c r="N76" i="6"/>
  <c r="N89" i="6"/>
  <c r="N128" i="6"/>
  <c r="N160" i="6"/>
  <c r="O98" i="6"/>
  <c r="N109" i="6"/>
  <c r="N142" i="6"/>
  <c r="N151" i="6"/>
  <c r="N130" i="6"/>
  <c r="O137" i="6"/>
  <c r="N148" i="6"/>
  <c r="N232" i="6"/>
  <c r="O40" i="6"/>
  <c r="O67" i="6"/>
  <c r="O86" i="6"/>
  <c r="N102" i="6"/>
  <c r="O109" i="6"/>
  <c r="N129" i="6"/>
  <c r="N147" i="6"/>
  <c r="N156" i="6"/>
  <c r="N183" i="6"/>
  <c r="N217" i="6"/>
  <c r="N177" i="6"/>
  <c r="N191" i="6"/>
  <c r="O194" i="6"/>
  <c r="O198" i="6"/>
  <c r="O222" i="6"/>
  <c r="N195" i="6"/>
  <c r="N199" i="6"/>
  <c r="N206" i="6"/>
  <c r="N226" i="6"/>
  <c r="N231" i="6"/>
  <c r="N241" i="6"/>
  <c r="N172" i="6"/>
  <c r="N175" i="6"/>
  <c r="N186" i="6"/>
  <c r="N190" i="6"/>
  <c r="O202" i="6"/>
  <c r="N228" i="6"/>
  <c r="N246" i="6"/>
  <c r="O280" i="6"/>
  <c r="N298" i="6"/>
  <c r="O313" i="6"/>
  <c r="N259" i="6"/>
  <c r="N269" i="6"/>
  <c r="N284" i="6"/>
  <c r="N287" i="6"/>
  <c r="O289" i="6"/>
  <c r="N310" i="6"/>
  <c r="N315" i="6"/>
  <c r="N319" i="6"/>
  <c r="N323" i="6"/>
  <c r="N258" i="6"/>
  <c r="O262" i="6"/>
  <c r="N270" i="6"/>
  <c r="N288" i="6"/>
  <c r="N295" i="6"/>
  <c r="O305" i="6"/>
  <c r="O324" i="6"/>
  <c r="O328" i="6"/>
  <c r="O335" i="6"/>
  <c r="N260" i="6"/>
  <c r="N301" i="6"/>
  <c r="N314" i="6"/>
  <c r="O330" i="6"/>
  <c r="N337" i="6"/>
  <c r="N342" i="6"/>
  <c r="O345" i="6"/>
  <c r="O57" i="6"/>
  <c r="O218" i="6"/>
  <c r="N182" i="6"/>
  <c r="O223" i="6"/>
  <c r="N239" i="6"/>
  <c r="N212" i="6"/>
  <c r="O193" i="6"/>
  <c r="O200" i="6"/>
  <c r="N240" i="6"/>
  <c r="N245" i="6"/>
  <c r="O255" i="6"/>
  <c r="O284" i="6"/>
  <c r="O301" i="6"/>
  <c r="N312" i="6"/>
  <c r="O342" i="6"/>
  <c r="N262" i="6"/>
  <c r="O282" i="6"/>
  <c r="N297" i="6"/>
  <c r="O306" i="6"/>
  <c r="N273" i="6"/>
  <c r="N279" i="6"/>
  <c r="N290" i="6"/>
  <c r="O321" i="6"/>
  <c r="O331" i="6"/>
  <c r="N268" i="6"/>
  <c r="N275" i="6"/>
  <c r="N322" i="6"/>
  <c r="N116" i="6"/>
  <c r="N104" i="6"/>
  <c r="O177" i="6"/>
  <c r="N197" i="6"/>
  <c r="N229" i="6"/>
  <c r="N247" i="6"/>
  <c r="N166" i="6"/>
  <c r="O131" i="6"/>
  <c r="O246" i="6"/>
  <c r="N187" i="6"/>
  <c r="N223" i="6"/>
  <c r="N252" i="6"/>
  <c r="N181" i="6"/>
  <c r="N203" i="6"/>
  <c r="N213" i="6"/>
  <c r="O232" i="6"/>
  <c r="N303" i="6"/>
  <c r="N317" i="6"/>
  <c r="O343" i="6"/>
  <c r="N266" i="6"/>
  <c r="N285" i="6"/>
  <c r="N300" i="6"/>
  <c r="N324" i="6"/>
  <c r="O344" i="6"/>
  <c r="O302" i="6"/>
  <c r="O326" i="6"/>
  <c r="N333" i="6"/>
  <c r="O278" i="6"/>
  <c r="N307" i="6"/>
  <c r="N338" i="6"/>
  <c r="O337" i="6"/>
  <c r="O304" i="6"/>
  <c r="O303" i="6"/>
  <c r="O314" i="6"/>
  <c r="O205" i="6"/>
  <c r="O277" i="6"/>
  <c r="O154" i="6"/>
  <c r="O132" i="6"/>
  <c r="O71" i="6"/>
  <c r="O182" i="6"/>
  <c r="O341" i="6"/>
  <c r="O323" i="6"/>
  <c r="O310" i="6"/>
  <c r="O294" i="6"/>
  <c r="O346" i="6"/>
  <c r="O333" i="6"/>
  <c r="O292" i="6"/>
  <c r="O311" i="6"/>
  <c r="O298" i="6"/>
  <c r="O269" i="6"/>
  <c r="O295" i="6"/>
  <c r="O241" i="6"/>
  <c r="O225" i="6"/>
  <c r="O209" i="6"/>
  <c r="N294" i="6"/>
  <c r="N330" i="6"/>
  <c r="O288" i="6"/>
  <c r="N320" i="6"/>
  <c r="N305" i="6"/>
  <c r="O339" i="6"/>
  <c r="N299" i="6"/>
  <c r="N282" i="6"/>
  <c r="N264" i="6"/>
  <c r="N209" i="6"/>
  <c r="N254" i="6"/>
  <c r="N236" i="6"/>
  <c r="O296" i="6"/>
  <c r="O273" i="6"/>
  <c r="O275" i="6"/>
  <c r="O215" i="6"/>
  <c r="O300" i="6"/>
  <c r="O195" i="6"/>
  <c r="O142" i="6"/>
  <c r="O100" i="6"/>
  <c r="O176" i="6"/>
  <c r="O191" i="6"/>
  <c r="O104" i="6"/>
  <c r="O46" i="6"/>
  <c r="O58" i="6"/>
  <c r="O42" i="6"/>
  <c r="O26" i="6"/>
  <c r="O10" i="6"/>
  <c r="O47" i="6"/>
  <c r="O172" i="6"/>
  <c r="O35" i="6"/>
  <c r="O248" i="6"/>
  <c r="O325" i="6"/>
  <c r="O307" i="6"/>
  <c r="O290" i="6"/>
  <c r="O259" i="6"/>
  <c r="O247" i="6"/>
  <c r="O231" i="6"/>
  <c r="O199" i="6"/>
  <c r="O253" i="6"/>
  <c r="O240" i="6"/>
  <c r="O221" i="6"/>
  <c r="O208" i="6"/>
  <c r="O197" i="6"/>
  <c r="O187" i="6"/>
  <c r="O152" i="6"/>
  <c r="O126" i="6"/>
  <c r="O186" i="6"/>
  <c r="O180" i="6"/>
  <c r="O135" i="6"/>
  <c r="O116" i="6"/>
  <c r="O84" i="6"/>
  <c r="O68" i="6"/>
  <c r="O144" i="6"/>
  <c r="O216" i="6"/>
  <c r="O108" i="6"/>
  <c r="O65" i="6"/>
  <c r="O59" i="6"/>
  <c r="O80" i="6"/>
  <c r="O220" i="6"/>
  <c r="O188" i="6"/>
  <c r="O329" i="6"/>
  <c r="O315" i="6"/>
  <c r="O291" i="6"/>
  <c r="O340" i="6"/>
  <c r="O322" i="6"/>
  <c r="O318" i="6"/>
  <c r="O308" i="6"/>
  <c r="O279" i="6"/>
  <c r="O285" i="6"/>
  <c r="O272" i="6"/>
  <c r="O244" i="6"/>
  <c r="O228" i="6"/>
  <c r="O212" i="6"/>
  <c r="O257" i="6"/>
  <c r="O227" i="6"/>
  <c r="O251" i="6"/>
  <c r="O249" i="6"/>
  <c r="O219" i="6"/>
  <c r="O217" i="6"/>
  <c r="O168" i="6"/>
  <c r="O158" i="6"/>
  <c r="O139" i="6"/>
  <c r="O123" i="6"/>
  <c r="O183" i="6"/>
  <c r="O170" i="6"/>
  <c r="O164" i="6"/>
  <c r="O122" i="6"/>
  <c r="O106" i="6"/>
  <c r="O90" i="6"/>
  <c r="O74" i="6"/>
  <c r="O160" i="6"/>
  <c r="O166" i="6"/>
  <c r="O159" i="6"/>
  <c r="O140" i="6"/>
  <c r="O76" i="6"/>
  <c r="O72" i="6"/>
  <c r="O62" i="6"/>
  <c r="O17" i="6"/>
  <c r="O11" i="6"/>
  <c r="O162" i="6"/>
  <c r="O128" i="6"/>
  <c r="O124" i="6"/>
  <c r="O96" i="6"/>
  <c r="O31" i="6"/>
  <c r="O51" i="6"/>
  <c r="O130" i="6"/>
  <c r="O281" i="6"/>
  <c r="O243" i="6"/>
  <c r="O211" i="6"/>
  <c r="O263" i="6"/>
  <c r="O190" i="6"/>
  <c r="O171" i="6"/>
  <c r="O136" i="6"/>
  <c r="O271" i="6"/>
  <c r="O213" i="6"/>
  <c r="O151" i="6"/>
  <c r="O138" i="6"/>
  <c r="O179" i="6"/>
  <c r="O147" i="6"/>
  <c r="O265" i="6"/>
  <c r="O49" i="6"/>
  <c r="O43" i="6"/>
  <c r="O30" i="6"/>
  <c r="O61" i="6"/>
  <c r="O45" i="6"/>
  <c r="O29" i="6"/>
  <c r="O13" i="6"/>
  <c r="O268" i="6"/>
  <c r="O63" i="6"/>
  <c r="O175" i="6"/>
  <c r="O19" i="6"/>
  <c r="A350" i="6"/>
  <c r="A354" i="6" s="1"/>
  <c r="A356" i="6"/>
  <c r="A349" i="6"/>
  <c r="A353" i="6" s="1"/>
  <c r="A355" i="6"/>
  <c r="A348" i="6"/>
  <c r="A352" i="6" s="1"/>
  <c r="A347" i="6"/>
  <c r="A351" i="6" s="1"/>
  <c r="O8" i="4"/>
  <c r="O2" i="4"/>
  <c r="G4" i="4" l="1"/>
  <c r="M2" i="4" l="1"/>
  <c r="N2" i="4" l="1"/>
  <c r="M8" i="4"/>
  <c r="E7" i="5" l="1"/>
  <c r="J25" i="5"/>
  <c r="J29" i="5" s="1"/>
  <c r="N8" i="4"/>
  <c r="C2" i="4"/>
  <c r="C6" i="4"/>
  <c r="C10" i="4"/>
  <c r="C14" i="4"/>
  <c r="C18" i="4"/>
  <c r="C22" i="4"/>
  <c r="C26" i="4"/>
  <c r="C30" i="4"/>
  <c r="C34" i="4"/>
  <c r="C38" i="4"/>
  <c r="C42" i="4"/>
  <c r="C46" i="4"/>
  <c r="C50" i="4"/>
  <c r="C54" i="4"/>
  <c r="C58" i="4"/>
  <c r="C62" i="4"/>
  <c r="C66" i="4"/>
  <c r="C70" i="4"/>
  <c r="C74" i="4"/>
  <c r="C78" i="4"/>
  <c r="C82" i="4"/>
  <c r="C86" i="4"/>
  <c r="C90" i="4"/>
  <c r="C94" i="4"/>
  <c r="C98" i="4"/>
  <c r="C102" i="4"/>
  <c r="C106" i="4"/>
  <c r="C110" i="4"/>
  <c r="C114" i="4"/>
  <c r="C118" i="4"/>
  <c r="C122" i="4"/>
  <c r="C126" i="4"/>
  <c r="C130" i="4"/>
  <c r="C134" i="4"/>
  <c r="C138" i="4"/>
  <c r="C142" i="4"/>
  <c r="C146" i="4"/>
  <c r="C150" i="4"/>
  <c r="C154" i="4"/>
  <c r="C158" i="4"/>
  <c r="C162" i="4"/>
  <c r="C166" i="4"/>
  <c r="C170" i="4"/>
  <c r="C174" i="4"/>
  <c r="C178" i="4"/>
  <c r="C182" i="4"/>
  <c r="C186" i="4"/>
  <c r="C190" i="4"/>
  <c r="C194" i="4"/>
  <c r="C198" i="4"/>
  <c r="C202" i="4"/>
  <c r="C206" i="4"/>
  <c r="C210" i="4"/>
  <c r="C214" i="4"/>
  <c r="C218" i="4"/>
  <c r="C222" i="4"/>
  <c r="C226" i="4"/>
  <c r="C230" i="4"/>
  <c r="C234" i="4"/>
  <c r="C238" i="4"/>
  <c r="C242" i="4"/>
  <c r="C246" i="4"/>
  <c r="C250" i="4"/>
  <c r="C254" i="4"/>
  <c r="C258" i="4"/>
  <c r="C262" i="4"/>
  <c r="C266" i="4"/>
  <c r="C270" i="4"/>
  <c r="C274" i="4"/>
  <c r="C278" i="4"/>
  <c r="C282" i="4"/>
  <c r="C286" i="4"/>
  <c r="C290" i="4"/>
  <c r="C294" i="4"/>
  <c r="C298" i="4"/>
  <c r="C302" i="4"/>
  <c r="C306" i="4"/>
  <c r="C310" i="4"/>
  <c r="C314" i="4"/>
  <c r="C318" i="4"/>
  <c r="C322" i="4"/>
  <c r="C326" i="4"/>
  <c r="C330" i="4"/>
  <c r="C334" i="4"/>
  <c r="C338" i="4"/>
  <c r="C3" i="4"/>
  <c r="C7" i="4"/>
  <c r="C11" i="4"/>
  <c r="C15" i="4"/>
  <c r="C19" i="4"/>
  <c r="C23" i="4"/>
  <c r="C27" i="4"/>
  <c r="C31" i="4"/>
  <c r="C35" i="4"/>
  <c r="C39" i="4"/>
  <c r="C43" i="4"/>
  <c r="C47" i="4"/>
  <c r="C51" i="4"/>
  <c r="C55" i="4"/>
  <c r="C59" i="4"/>
  <c r="C63" i="4"/>
  <c r="C67" i="4"/>
  <c r="C71" i="4"/>
  <c r="C75" i="4"/>
  <c r="C79" i="4"/>
  <c r="C83" i="4"/>
  <c r="C87" i="4"/>
  <c r="C91" i="4"/>
  <c r="C95" i="4"/>
  <c r="C99" i="4"/>
  <c r="C103" i="4"/>
  <c r="C107" i="4"/>
  <c r="C111" i="4"/>
  <c r="C115" i="4"/>
  <c r="C119" i="4"/>
  <c r="C123" i="4"/>
  <c r="C127" i="4"/>
  <c r="C131" i="4"/>
  <c r="C135" i="4"/>
  <c r="C139" i="4"/>
  <c r="C143" i="4"/>
  <c r="C147" i="4"/>
  <c r="C151" i="4"/>
  <c r="C155" i="4"/>
  <c r="C159" i="4"/>
  <c r="C163" i="4"/>
  <c r="C167" i="4"/>
  <c r="C171" i="4"/>
  <c r="C175" i="4"/>
  <c r="C179" i="4"/>
  <c r="C183" i="4"/>
  <c r="C187" i="4"/>
  <c r="C191" i="4"/>
  <c r="C195" i="4"/>
  <c r="C199" i="4"/>
  <c r="C203" i="4"/>
  <c r="C207" i="4"/>
  <c r="C211" i="4"/>
  <c r="C215" i="4"/>
  <c r="C219" i="4"/>
  <c r="C223" i="4"/>
  <c r="C227" i="4"/>
  <c r="C231" i="4"/>
  <c r="C235" i="4"/>
  <c r="C239" i="4"/>
  <c r="C243" i="4"/>
  <c r="C247" i="4"/>
  <c r="C251" i="4"/>
  <c r="C255" i="4"/>
  <c r="C259" i="4"/>
  <c r="C263" i="4"/>
  <c r="C267" i="4"/>
  <c r="C271" i="4"/>
  <c r="C275" i="4"/>
  <c r="C279" i="4"/>
  <c r="C283" i="4"/>
  <c r="C287" i="4"/>
  <c r="C291" i="4"/>
  <c r="C295" i="4"/>
  <c r="C299" i="4"/>
  <c r="C303" i="4"/>
  <c r="C307" i="4"/>
  <c r="C311" i="4"/>
  <c r="C315" i="4"/>
  <c r="C319" i="4"/>
  <c r="C323" i="4"/>
  <c r="C327" i="4"/>
  <c r="C331" i="4"/>
  <c r="C335" i="4"/>
  <c r="C339" i="4"/>
  <c r="C4" i="4"/>
  <c r="C8" i="4"/>
  <c r="C12" i="4"/>
  <c r="C16" i="4"/>
  <c r="C20" i="4"/>
  <c r="C24" i="4"/>
  <c r="C28" i="4"/>
  <c r="C32" i="4"/>
  <c r="C36" i="4"/>
  <c r="C40" i="4"/>
  <c r="C44" i="4"/>
  <c r="C48" i="4"/>
  <c r="C52" i="4"/>
  <c r="C56" i="4"/>
  <c r="C60" i="4"/>
  <c r="C64" i="4"/>
  <c r="C68" i="4"/>
  <c r="C72" i="4"/>
  <c r="C76" i="4"/>
  <c r="C80" i="4"/>
  <c r="C84" i="4"/>
  <c r="C88" i="4"/>
  <c r="C92" i="4"/>
  <c r="C96" i="4"/>
  <c r="C100" i="4"/>
  <c r="C104" i="4"/>
  <c r="C108" i="4"/>
  <c r="C112" i="4"/>
  <c r="C116" i="4"/>
  <c r="C120" i="4"/>
  <c r="C124" i="4"/>
  <c r="C128" i="4"/>
  <c r="C132" i="4"/>
  <c r="C136" i="4"/>
  <c r="C140" i="4"/>
  <c r="C144" i="4"/>
  <c r="C148" i="4"/>
  <c r="C152" i="4"/>
  <c r="C156" i="4"/>
  <c r="C160" i="4"/>
  <c r="C164" i="4"/>
  <c r="C168" i="4"/>
  <c r="C172" i="4"/>
  <c r="C176" i="4"/>
  <c r="C180" i="4"/>
  <c r="C184" i="4"/>
  <c r="C188" i="4"/>
  <c r="C192" i="4"/>
  <c r="C196" i="4"/>
  <c r="C200" i="4"/>
  <c r="C204" i="4"/>
  <c r="C208" i="4"/>
  <c r="C212" i="4"/>
  <c r="C216" i="4"/>
  <c r="C220" i="4"/>
  <c r="C224" i="4"/>
  <c r="C228" i="4"/>
  <c r="C232" i="4"/>
  <c r="C236" i="4"/>
  <c r="C240" i="4"/>
  <c r="C244" i="4"/>
  <c r="C248" i="4"/>
  <c r="C252" i="4"/>
  <c r="C256" i="4"/>
  <c r="C260" i="4"/>
  <c r="C264" i="4"/>
  <c r="C268" i="4"/>
  <c r="C272" i="4"/>
  <c r="C276" i="4"/>
  <c r="C280" i="4"/>
  <c r="C284" i="4"/>
  <c r="C288" i="4"/>
  <c r="C292" i="4"/>
  <c r="C296" i="4"/>
  <c r="C300" i="4"/>
  <c r="C304" i="4"/>
  <c r="C308" i="4"/>
  <c r="C312" i="4"/>
  <c r="C316" i="4"/>
  <c r="C320" i="4"/>
  <c r="C324" i="4"/>
  <c r="C328" i="4"/>
  <c r="C332" i="4"/>
  <c r="C336" i="4"/>
  <c r="C340" i="4"/>
  <c r="C5" i="4"/>
  <c r="C21" i="4"/>
  <c r="C37" i="4"/>
  <c r="C53" i="4"/>
  <c r="C69" i="4"/>
  <c r="C85" i="4"/>
  <c r="C101" i="4"/>
  <c r="C117" i="4"/>
  <c r="C133" i="4"/>
  <c r="C149" i="4"/>
  <c r="C165" i="4"/>
  <c r="C181" i="4"/>
  <c r="C197" i="4"/>
  <c r="C213" i="4"/>
  <c r="C229" i="4"/>
  <c r="C245" i="4"/>
  <c r="C261" i="4"/>
  <c r="C277" i="4"/>
  <c r="C293" i="4"/>
  <c r="C309" i="4"/>
  <c r="C325" i="4"/>
  <c r="C341" i="4"/>
  <c r="C97" i="4"/>
  <c r="C209" i="4"/>
  <c r="C257" i="4"/>
  <c r="C337" i="4"/>
  <c r="C9" i="4"/>
  <c r="C25" i="4"/>
  <c r="C41" i="4"/>
  <c r="C57" i="4"/>
  <c r="C73" i="4"/>
  <c r="C89" i="4"/>
  <c r="C105" i="4"/>
  <c r="C121" i="4"/>
  <c r="C137" i="4"/>
  <c r="C153" i="4"/>
  <c r="C169" i="4"/>
  <c r="C185" i="4"/>
  <c r="C201" i="4"/>
  <c r="C217" i="4"/>
  <c r="C233" i="4"/>
  <c r="C249" i="4"/>
  <c r="C265" i="4"/>
  <c r="C281" i="4"/>
  <c r="C297" i="4"/>
  <c r="C313" i="4"/>
  <c r="C329" i="4"/>
  <c r="C342" i="4"/>
  <c r="C33" i="4"/>
  <c r="C49" i="4"/>
  <c r="C81" i="4"/>
  <c r="C129" i="4"/>
  <c r="C161" i="4"/>
  <c r="C193" i="4"/>
  <c r="C225" i="4"/>
  <c r="C273" i="4"/>
  <c r="C305" i="4"/>
  <c r="C13" i="4"/>
  <c r="C29" i="4"/>
  <c r="C45" i="4"/>
  <c r="C61" i="4"/>
  <c r="C77" i="4"/>
  <c r="C93" i="4"/>
  <c r="C109" i="4"/>
  <c r="C125" i="4"/>
  <c r="C141" i="4"/>
  <c r="C157" i="4"/>
  <c r="C173" i="4"/>
  <c r="C189" i="4"/>
  <c r="C205" i="4"/>
  <c r="C221" i="4"/>
  <c r="C237" i="4"/>
  <c r="C253" i="4"/>
  <c r="C269" i="4"/>
  <c r="C285" i="4"/>
  <c r="C301" i="4"/>
  <c r="C317" i="4"/>
  <c r="C333" i="4"/>
  <c r="C343" i="4"/>
  <c r="C17" i="4"/>
  <c r="C65" i="4"/>
  <c r="C113" i="4"/>
  <c r="C145" i="4"/>
  <c r="C177" i="4"/>
  <c r="C241" i="4"/>
  <c r="C289" i="4"/>
  <c r="C321" i="4"/>
  <c r="C352" i="4" l="1"/>
  <c r="J30" i="5"/>
  <c r="J27" i="5"/>
  <c r="J26" i="5"/>
  <c r="J28" i="5" s="1"/>
  <c r="G345" i="6" l="1"/>
  <c r="L345" i="6" s="1"/>
  <c r="R345" i="6" s="1"/>
  <c r="E343" i="6"/>
  <c r="J343" i="6" s="1"/>
  <c r="P343" i="6" s="1"/>
  <c r="F342" i="6"/>
  <c r="K342" i="6" s="1"/>
  <c r="Q342" i="6" s="1"/>
  <c r="F334" i="6"/>
  <c r="K334" i="6" s="1"/>
  <c r="Q334" i="6" s="1"/>
  <c r="H332" i="6"/>
  <c r="M332" i="6" s="1"/>
  <c r="S332" i="6" s="1"/>
  <c r="F326" i="6"/>
  <c r="K326" i="6" s="1"/>
  <c r="Q326" i="6" s="1"/>
  <c r="G325" i="6"/>
  <c r="L325" i="6" s="1"/>
  <c r="R325" i="6" s="1"/>
  <c r="F324" i="6"/>
  <c r="K324" i="6" s="1"/>
  <c r="Q324" i="6" s="1"/>
  <c r="G323" i="6"/>
  <c r="L323" i="6" s="1"/>
  <c r="R323" i="6" s="1"/>
  <c r="E321" i="6"/>
  <c r="J321" i="6" s="1"/>
  <c r="P321" i="6" s="1"/>
  <c r="F320" i="6"/>
  <c r="K320" i="6" s="1"/>
  <c r="Q320" i="6" s="1"/>
  <c r="G319" i="6"/>
  <c r="L319" i="6" s="1"/>
  <c r="R319" i="6" s="1"/>
  <c r="E317" i="6"/>
  <c r="J317" i="6" s="1"/>
  <c r="P317" i="6" s="1"/>
  <c r="G316" i="6"/>
  <c r="L316" i="6" s="1"/>
  <c r="R316" i="6" s="1"/>
  <c r="H315" i="6"/>
  <c r="M315" i="6" s="1"/>
  <c r="S315" i="6" s="1"/>
  <c r="G313" i="6"/>
  <c r="L313" i="6" s="1"/>
  <c r="R313" i="6" s="1"/>
  <c r="E311" i="6"/>
  <c r="J311" i="6" s="1"/>
  <c r="P311" i="6" s="1"/>
  <c r="F309" i="6"/>
  <c r="K309" i="6" s="1"/>
  <c r="Q309" i="6" s="1"/>
  <c r="G308" i="6"/>
  <c r="L308" i="6" s="1"/>
  <c r="R308" i="6" s="1"/>
  <c r="E307" i="6"/>
  <c r="J307" i="6" s="1"/>
  <c r="P307" i="6" s="1"/>
  <c r="F305" i="6"/>
  <c r="K305" i="6" s="1"/>
  <c r="Q305" i="6" s="1"/>
  <c r="H304" i="6"/>
  <c r="M304" i="6" s="1"/>
  <c r="S304" i="6" s="1"/>
  <c r="G301" i="6"/>
  <c r="L301" i="6" s="1"/>
  <c r="R301" i="6" s="1"/>
  <c r="H299" i="6"/>
  <c r="M299" i="6" s="1"/>
  <c r="S299" i="6" s="1"/>
  <c r="E297" i="6"/>
  <c r="J297" i="6" s="1"/>
  <c r="P297" i="6" s="1"/>
  <c r="F296" i="6"/>
  <c r="K296" i="6" s="1"/>
  <c r="Q296" i="6" s="1"/>
  <c r="F294" i="6"/>
  <c r="K294" i="6" s="1"/>
  <c r="Q294" i="6" s="1"/>
  <c r="F290" i="6"/>
  <c r="K290" i="6" s="1"/>
  <c r="Q290" i="6" s="1"/>
  <c r="E288" i="6"/>
  <c r="J288" i="6" s="1"/>
  <c r="P288" i="6" s="1"/>
  <c r="F285" i="6"/>
  <c r="K285" i="6" s="1"/>
  <c r="Q285" i="6" s="1"/>
  <c r="H284" i="6"/>
  <c r="M284" i="6" s="1"/>
  <c r="S284" i="6" s="1"/>
  <c r="G282" i="6"/>
  <c r="L282" i="6" s="1"/>
  <c r="R282" i="6" s="1"/>
  <c r="G278" i="6"/>
  <c r="L278" i="6" s="1"/>
  <c r="R278" i="6" s="1"/>
  <c r="F275" i="6"/>
  <c r="K275" i="6" s="1"/>
  <c r="Q275" i="6" s="1"/>
  <c r="G273" i="6"/>
  <c r="L273" i="6" s="1"/>
  <c r="R273" i="6" s="1"/>
  <c r="G272" i="6"/>
  <c r="L272" i="6" s="1"/>
  <c r="R272" i="6" s="1"/>
  <c r="F270" i="6"/>
  <c r="K270" i="6" s="1"/>
  <c r="Q270" i="6" s="1"/>
  <c r="H269" i="6"/>
  <c r="M269" i="6" s="1"/>
  <c r="S269" i="6" s="1"/>
  <c r="H267" i="6"/>
  <c r="M267" i="6" s="1"/>
  <c r="S267" i="6" s="1"/>
  <c r="F266" i="6"/>
  <c r="K266" i="6" s="1"/>
  <c r="Q266" i="6" s="1"/>
  <c r="E264" i="6"/>
  <c r="J264" i="6" s="1"/>
  <c r="P264" i="6" s="1"/>
  <c r="G262" i="6"/>
  <c r="L262" i="6" s="1"/>
  <c r="R262" i="6" s="1"/>
  <c r="H259" i="6"/>
  <c r="M259" i="6" s="1"/>
  <c r="S259" i="6" s="1"/>
  <c r="E258" i="6"/>
  <c r="J258" i="6" s="1"/>
  <c r="P258" i="6" s="1"/>
  <c r="F257" i="6"/>
  <c r="K257" i="6" s="1"/>
  <c r="Q257" i="6" s="1"/>
  <c r="F254" i="6"/>
  <c r="K254" i="6" s="1"/>
  <c r="Q254" i="6" s="1"/>
  <c r="H253" i="6"/>
  <c r="M253" i="6" s="1"/>
  <c r="S253" i="6" s="1"/>
  <c r="F250" i="6"/>
  <c r="K250" i="6" s="1"/>
  <c r="Q250" i="6" s="1"/>
  <c r="H249" i="6"/>
  <c r="M249" i="6" s="1"/>
  <c r="S249" i="6" s="1"/>
  <c r="F246" i="6"/>
  <c r="K246" i="6" s="1"/>
  <c r="Q246" i="6" s="1"/>
  <c r="F243" i="6"/>
  <c r="K243" i="6" s="1"/>
  <c r="Q243" i="6" s="1"/>
  <c r="F241" i="6"/>
  <c r="K241" i="6" s="1"/>
  <c r="Q241" i="6" s="1"/>
  <c r="G237" i="6"/>
  <c r="L237" i="6" s="1"/>
  <c r="R237" i="6" s="1"/>
  <c r="F345" i="6"/>
  <c r="K345" i="6" s="1"/>
  <c r="Q345" i="6" s="1"/>
  <c r="G344" i="6"/>
  <c r="L344" i="6" s="1"/>
  <c r="R344" i="6" s="1"/>
  <c r="G339" i="6"/>
  <c r="L339" i="6" s="1"/>
  <c r="R339" i="6" s="1"/>
  <c r="E332" i="6"/>
  <c r="J332" i="6" s="1"/>
  <c r="P332" i="6" s="1"/>
  <c r="F316" i="6"/>
  <c r="K316" i="6" s="1"/>
  <c r="Q316" i="6" s="1"/>
  <c r="G315" i="6"/>
  <c r="L315" i="6" s="1"/>
  <c r="R315" i="6" s="1"/>
  <c r="F313" i="6"/>
  <c r="K313" i="6" s="1"/>
  <c r="Q313" i="6" s="1"/>
  <c r="H312" i="6"/>
  <c r="M312" i="6" s="1"/>
  <c r="S312" i="6" s="1"/>
  <c r="H310" i="6"/>
  <c r="M310" i="6" s="1"/>
  <c r="S310" i="6" s="1"/>
  <c r="E309" i="6"/>
  <c r="J309" i="6" s="1"/>
  <c r="P309" i="6" s="1"/>
  <c r="E305" i="6"/>
  <c r="J305" i="6" s="1"/>
  <c r="P305" i="6" s="1"/>
  <c r="G304" i="6"/>
  <c r="L304" i="6" s="1"/>
  <c r="R304" i="6" s="1"/>
  <c r="F301" i="6"/>
  <c r="K301" i="6" s="1"/>
  <c r="Q301" i="6" s="1"/>
  <c r="E299" i="6"/>
  <c r="J299" i="6" s="1"/>
  <c r="P299" i="6" s="1"/>
  <c r="E298" i="6"/>
  <c r="J298" i="6" s="1"/>
  <c r="P298" i="6" s="1"/>
  <c r="E294" i="6"/>
  <c r="J294" i="6" s="1"/>
  <c r="P294" i="6" s="1"/>
  <c r="G293" i="6"/>
  <c r="L293" i="6" s="1"/>
  <c r="R293" i="6" s="1"/>
  <c r="F344" i="6"/>
  <c r="K344" i="6" s="1"/>
  <c r="Q344" i="6" s="1"/>
  <c r="G343" i="6"/>
  <c r="L343" i="6" s="1"/>
  <c r="R343" i="6" s="1"/>
  <c r="F339" i="6"/>
  <c r="K339" i="6" s="1"/>
  <c r="Q339" i="6" s="1"/>
  <c r="G338" i="6"/>
  <c r="L338" i="6" s="1"/>
  <c r="R338" i="6" s="1"/>
  <c r="H337" i="6"/>
  <c r="M337" i="6" s="1"/>
  <c r="S337" i="6" s="1"/>
  <c r="F335" i="6"/>
  <c r="K335" i="6" s="1"/>
  <c r="Q335" i="6" s="1"/>
  <c r="F331" i="6"/>
  <c r="K331" i="6" s="1"/>
  <c r="Q331" i="6" s="1"/>
  <c r="G330" i="6"/>
  <c r="L330" i="6" s="1"/>
  <c r="R330" i="6" s="1"/>
  <c r="H329" i="6"/>
  <c r="M329" i="6" s="1"/>
  <c r="S329" i="6" s="1"/>
  <c r="F327" i="6"/>
  <c r="K327" i="6" s="1"/>
  <c r="Q327" i="6" s="1"/>
  <c r="G321" i="6"/>
  <c r="L321" i="6" s="1"/>
  <c r="R321" i="6" s="1"/>
  <c r="G317" i="6"/>
  <c r="L317" i="6" s="1"/>
  <c r="R317" i="6" s="1"/>
  <c r="E313" i="6"/>
  <c r="J313" i="6" s="1"/>
  <c r="P313" i="6" s="1"/>
  <c r="F310" i="6"/>
  <c r="K310" i="6" s="1"/>
  <c r="Q310" i="6" s="1"/>
  <c r="H307" i="6"/>
  <c r="M307" i="6" s="1"/>
  <c r="S307" i="6" s="1"/>
  <c r="F304" i="6"/>
  <c r="K304" i="6" s="1"/>
  <c r="Q304" i="6" s="1"/>
  <c r="G303" i="6"/>
  <c r="L303" i="6" s="1"/>
  <c r="R303" i="6" s="1"/>
  <c r="H302" i="6"/>
  <c r="M302" i="6" s="1"/>
  <c r="S302" i="6" s="1"/>
  <c r="E301" i="6"/>
  <c r="J301" i="6" s="1"/>
  <c r="P301" i="6" s="1"/>
  <c r="G297" i="6"/>
  <c r="L297" i="6" s="1"/>
  <c r="R297" i="6" s="1"/>
  <c r="F293" i="6"/>
  <c r="K293" i="6" s="1"/>
  <c r="Q293" i="6" s="1"/>
  <c r="G292" i="6"/>
  <c r="L292" i="6" s="1"/>
  <c r="R292" i="6" s="1"/>
  <c r="G291" i="6"/>
  <c r="L291" i="6" s="1"/>
  <c r="R291" i="6" s="1"/>
  <c r="F289" i="6"/>
  <c r="K289" i="6" s="1"/>
  <c r="Q289" i="6" s="1"/>
  <c r="F286" i="6"/>
  <c r="K286" i="6" s="1"/>
  <c r="Q286" i="6" s="1"/>
  <c r="H285" i="6"/>
  <c r="M285" i="6" s="1"/>
  <c r="S285" i="6" s="1"/>
  <c r="E282" i="6"/>
  <c r="J282" i="6" s="1"/>
  <c r="P282" i="6" s="1"/>
  <c r="F279" i="6"/>
  <c r="K279" i="6" s="1"/>
  <c r="Q279" i="6" s="1"/>
  <c r="E278" i="6"/>
  <c r="J278" i="6" s="1"/>
  <c r="P278" i="6" s="1"/>
  <c r="E276" i="6"/>
  <c r="J276" i="6" s="1"/>
  <c r="P276" i="6" s="1"/>
  <c r="F274" i="6"/>
  <c r="K274" i="6" s="1"/>
  <c r="Q274" i="6" s="1"/>
  <c r="F269" i="6"/>
  <c r="K269" i="6" s="1"/>
  <c r="Q269" i="6" s="1"/>
  <c r="E262" i="6"/>
  <c r="J262" i="6" s="1"/>
  <c r="P262" i="6" s="1"/>
  <c r="F261" i="6"/>
  <c r="K261" i="6" s="1"/>
  <c r="Q261" i="6" s="1"/>
  <c r="E259" i="6"/>
  <c r="J259" i="6" s="1"/>
  <c r="P259" i="6" s="1"/>
  <c r="G258" i="6"/>
  <c r="L258" i="6" s="1"/>
  <c r="R258" i="6" s="1"/>
  <c r="G256" i="6"/>
  <c r="L256" i="6" s="1"/>
  <c r="R256" i="6" s="1"/>
  <c r="F253" i="6"/>
  <c r="K253" i="6" s="1"/>
  <c r="Q253" i="6" s="1"/>
  <c r="F247" i="6"/>
  <c r="K247" i="6" s="1"/>
  <c r="Q247" i="6" s="1"/>
  <c r="E244" i="6"/>
  <c r="J244" i="6" s="1"/>
  <c r="P244" i="6" s="1"/>
  <c r="F242" i="6"/>
  <c r="K242" i="6" s="1"/>
  <c r="Q242" i="6" s="1"/>
  <c r="G240" i="6"/>
  <c r="L240" i="6" s="1"/>
  <c r="R240" i="6" s="1"/>
  <c r="F238" i="6"/>
  <c r="K238" i="6" s="1"/>
  <c r="Q238" i="6" s="1"/>
  <c r="H236" i="6"/>
  <c r="M236" i="6" s="1"/>
  <c r="S236" i="6" s="1"/>
  <c r="H341" i="6"/>
  <c r="M341" i="6" s="1"/>
  <c r="S341" i="6" s="1"/>
  <c r="G333" i="6"/>
  <c r="L333" i="6" s="1"/>
  <c r="R333" i="6" s="1"/>
  <c r="G324" i="6"/>
  <c r="L324" i="6" s="1"/>
  <c r="R324" i="6" s="1"/>
  <c r="G320" i="6"/>
  <c r="L320" i="6" s="1"/>
  <c r="R320" i="6" s="1"/>
  <c r="G305" i="6"/>
  <c r="L305" i="6" s="1"/>
  <c r="R305" i="6" s="1"/>
  <c r="E302" i="6"/>
  <c r="J302" i="6" s="1"/>
  <c r="P302" i="6" s="1"/>
  <c r="E295" i="6"/>
  <c r="J295" i="6" s="1"/>
  <c r="P295" i="6" s="1"/>
  <c r="H290" i="6"/>
  <c r="M290" i="6" s="1"/>
  <c r="S290" i="6" s="1"/>
  <c r="E286" i="6"/>
  <c r="J286" i="6" s="1"/>
  <c r="P286" i="6" s="1"/>
  <c r="H281" i="6"/>
  <c r="M281" i="6" s="1"/>
  <c r="S281" i="6" s="1"/>
  <c r="E280" i="6"/>
  <c r="J280" i="6" s="1"/>
  <c r="P280" i="6" s="1"/>
  <c r="E279" i="6"/>
  <c r="J279" i="6" s="1"/>
  <c r="P279" i="6" s="1"/>
  <c r="F278" i="6"/>
  <c r="K278" i="6" s="1"/>
  <c r="Q278" i="6" s="1"/>
  <c r="E274" i="6"/>
  <c r="J274" i="6" s="1"/>
  <c r="P274" i="6" s="1"/>
  <c r="F273" i="6"/>
  <c r="K273" i="6" s="1"/>
  <c r="Q273" i="6" s="1"/>
  <c r="H272" i="6"/>
  <c r="M272" i="6" s="1"/>
  <c r="S272" i="6" s="1"/>
  <c r="E270" i="6"/>
  <c r="J270" i="6" s="1"/>
  <c r="P270" i="6" s="1"/>
  <c r="E263" i="6"/>
  <c r="J263" i="6" s="1"/>
  <c r="P263" i="6" s="1"/>
  <c r="F262" i="6"/>
  <c r="K262" i="6" s="1"/>
  <c r="Q262" i="6" s="1"/>
  <c r="G257" i="6"/>
  <c r="L257" i="6" s="1"/>
  <c r="R257" i="6" s="1"/>
  <c r="H256" i="6"/>
  <c r="M256" i="6" s="1"/>
  <c r="S256" i="6" s="1"/>
  <c r="E246" i="6"/>
  <c r="J246" i="6" s="1"/>
  <c r="P246" i="6" s="1"/>
  <c r="E242" i="6"/>
  <c r="J242" i="6" s="1"/>
  <c r="P242" i="6" s="1"/>
  <c r="E240" i="6"/>
  <c r="J240" i="6" s="1"/>
  <c r="P240" i="6" s="1"/>
  <c r="G230" i="6"/>
  <c r="L230" i="6" s="1"/>
  <c r="R230" i="6" s="1"/>
  <c r="E227" i="6"/>
  <c r="J227" i="6" s="1"/>
  <c r="P227" i="6" s="1"/>
  <c r="G226" i="6"/>
  <c r="L226" i="6" s="1"/>
  <c r="R226" i="6" s="1"/>
  <c r="H224" i="6"/>
  <c r="M224" i="6" s="1"/>
  <c r="S224" i="6" s="1"/>
  <c r="E222" i="6"/>
  <c r="J222" i="6" s="1"/>
  <c r="P222" i="6" s="1"/>
  <c r="G221" i="6"/>
  <c r="L221" i="6" s="1"/>
  <c r="R221" i="6" s="1"/>
  <c r="E218" i="6"/>
  <c r="J218" i="6" s="1"/>
  <c r="P218" i="6" s="1"/>
  <c r="E214" i="6"/>
  <c r="J214" i="6" s="1"/>
  <c r="P214" i="6" s="1"/>
  <c r="F213" i="6"/>
  <c r="K213" i="6" s="1"/>
  <c r="Q213" i="6" s="1"/>
  <c r="G212" i="6"/>
  <c r="L212" i="6" s="1"/>
  <c r="R212" i="6" s="1"/>
  <c r="E211" i="6"/>
  <c r="J211" i="6" s="1"/>
  <c r="P211" i="6" s="1"/>
  <c r="G210" i="6"/>
  <c r="L210" i="6" s="1"/>
  <c r="R210" i="6" s="1"/>
  <c r="H208" i="6"/>
  <c r="M208" i="6" s="1"/>
  <c r="S208" i="6" s="1"/>
  <c r="G205" i="6"/>
  <c r="L205" i="6" s="1"/>
  <c r="R205" i="6" s="1"/>
  <c r="G202" i="6"/>
  <c r="L202" i="6" s="1"/>
  <c r="R202" i="6" s="1"/>
  <c r="E200" i="6"/>
  <c r="J200" i="6" s="1"/>
  <c r="P200" i="6" s="1"/>
  <c r="F199" i="6"/>
  <c r="K199" i="6" s="1"/>
  <c r="Q199" i="6" s="1"/>
  <c r="F195" i="6"/>
  <c r="K195" i="6" s="1"/>
  <c r="Q195" i="6" s="1"/>
  <c r="F193" i="6"/>
  <c r="K193" i="6" s="1"/>
  <c r="Q193" i="6" s="1"/>
  <c r="H192" i="6"/>
  <c r="M192" i="6" s="1"/>
  <c r="S192" i="6" s="1"/>
  <c r="E190" i="6"/>
  <c r="J190" i="6" s="1"/>
  <c r="P190" i="6" s="1"/>
  <c r="E186" i="6"/>
  <c r="J186" i="6" s="1"/>
  <c r="P186" i="6" s="1"/>
  <c r="G185" i="6"/>
  <c r="L185" i="6" s="1"/>
  <c r="R185" i="6" s="1"/>
  <c r="G183" i="6"/>
  <c r="L183" i="6" s="1"/>
  <c r="R183" i="6" s="1"/>
  <c r="H182" i="6"/>
  <c r="M182" i="6" s="1"/>
  <c r="S182" i="6" s="1"/>
  <c r="G181" i="6"/>
  <c r="L181" i="6" s="1"/>
  <c r="R181" i="6" s="1"/>
  <c r="F180" i="6"/>
  <c r="K180" i="6" s="1"/>
  <c r="Q180" i="6" s="1"/>
  <c r="G177" i="6"/>
  <c r="L177" i="6" s="1"/>
  <c r="R177" i="6" s="1"/>
  <c r="E174" i="6"/>
  <c r="J174" i="6" s="1"/>
  <c r="P174" i="6" s="1"/>
  <c r="E170" i="6"/>
  <c r="J170" i="6" s="1"/>
  <c r="P170" i="6" s="1"/>
  <c r="G169" i="6"/>
  <c r="L169" i="6" s="1"/>
  <c r="R169" i="6" s="1"/>
  <c r="G167" i="6"/>
  <c r="L167" i="6" s="1"/>
  <c r="R167" i="6" s="1"/>
  <c r="F164" i="6"/>
  <c r="K164" i="6" s="1"/>
  <c r="Q164" i="6" s="1"/>
  <c r="G342" i="6"/>
  <c r="L342" i="6" s="1"/>
  <c r="R342" i="6" s="1"/>
  <c r="F338" i="6"/>
  <c r="K338" i="6" s="1"/>
  <c r="Q338" i="6" s="1"/>
  <c r="G334" i="6"/>
  <c r="L334" i="6" s="1"/>
  <c r="R334" i="6" s="1"/>
  <c r="F321" i="6"/>
  <c r="K321" i="6" s="1"/>
  <c r="Q321" i="6" s="1"/>
  <c r="F317" i="6"/>
  <c r="K317" i="6" s="1"/>
  <c r="Q317" i="6" s="1"/>
  <c r="G307" i="6"/>
  <c r="L307" i="6" s="1"/>
  <c r="R307" i="6" s="1"/>
  <c r="H296" i="6"/>
  <c r="M296" i="6" s="1"/>
  <c r="S296" i="6" s="1"/>
  <c r="E291" i="6"/>
  <c r="J291" i="6" s="1"/>
  <c r="P291" i="6" s="1"/>
  <c r="E290" i="6"/>
  <c r="J290" i="6" s="1"/>
  <c r="P290" i="6" s="1"/>
  <c r="G289" i="6"/>
  <c r="L289" i="6" s="1"/>
  <c r="R289" i="6" s="1"/>
  <c r="E283" i="6"/>
  <c r="J283" i="6" s="1"/>
  <c r="P283" i="6" s="1"/>
  <c r="F282" i="6"/>
  <c r="K282" i="6" s="1"/>
  <c r="Q282" i="6" s="1"/>
  <c r="E272" i="6"/>
  <c r="J272" i="6" s="1"/>
  <c r="P272" i="6" s="1"/>
  <c r="E267" i="6"/>
  <c r="J267" i="6" s="1"/>
  <c r="P267" i="6" s="1"/>
  <c r="H264" i="6"/>
  <c r="M264" i="6" s="1"/>
  <c r="S264" i="6" s="1"/>
  <c r="F259" i="6"/>
  <c r="K259" i="6" s="1"/>
  <c r="Q259" i="6" s="1"/>
  <c r="F258" i="6"/>
  <c r="K258" i="6" s="1"/>
  <c r="Q258" i="6" s="1"/>
  <c r="E256" i="6"/>
  <c r="J256" i="6" s="1"/>
  <c r="P256" i="6" s="1"/>
  <c r="H255" i="6"/>
  <c r="M255" i="6" s="1"/>
  <c r="S255" i="6" s="1"/>
  <c r="G254" i="6"/>
  <c r="L254" i="6" s="1"/>
  <c r="R254" i="6" s="1"/>
  <c r="G253" i="6"/>
  <c r="L253" i="6" s="1"/>
  <c r="R253" i="6" s="1"/>
  <c r="G234" i="6"/>
  <c r="L234" i="6" s="1"/>
  <c r="R234" i="6" s="1"/>
  <c r="E232" i="6"/>
  <c r="J232" i="6" s="1"/>
  <c r="P232" i="6" s="1"/>
  <c r="F230" i="6"/>
  <c r="K230" i="6" s="1"/>
  <c r="Q230" i="6" s="1"/>
  <c r="G228" i="6"/>
  <c r="L228" i="6" s="1"/>
  <c r="R228" i="6" s="1"/>
  <c r="F226" i="6"/>
  <c r="K226" i="6" s="1"/>
  <c r="Q226" i="6" s="1"/>
  <c r="G224" i="6"/>
  <c r="L224" i="6" s="1"/>
  <c r="R224" i="6" s="1"/>
  <c r="F221" i="6"/>
  <c r="K221" i="6" s="1"/>
  <c r="Q221" i="6" s="1"/>
  <c r="F215" i="6"/>
  <c r="K215" i="6" s="1"/>
  <c r="Q215" i="6" s="1"/>
  <c r="E212" i="6"/>
  <c r="J212" i="6" s="1"/>
  <c r="P212" i="6" s="1"/>
  <c r="F210" i="6"/>
  <c r="K210" i="6" s="1"/>
  <c r="Q210" i="6" s="1"/>
  <c r="G208" i="6"/>
  <c r="L208" i="6" s="1"/>
  <c r="R208" i="6" s="1"/>
  <c r="G206" i="6"/>
  <c r="L206" i="6" s="1"/>
  <c r="R206" i="6" s="1"/>
  <c r="F205" i="6"/>
  <c r="K205" i="6" s="1"/>
  <c r="Q205" i="6" s="1"/>
  <c r="F202" i="6"/>
  <c r="K202" i="6" s="1"/>
  <c r="Q202" i="6" s="1"/>
  <c r="E199" i="6"/>
  <c r="J199" i="6" s="1"/>
  <c r="P199" i="6" s="1"/>
  <c r="G198" i="6"/>
  <c r="L198" i="6" s="1"/>
  <c r="R198" i="6" s="1"/>
  <c r="E195" i="6"/>
  <c r="J195" i="6" s="1"/>
  <c r="P195" i="6" s="1"/>
  <c r="G194" i="6"/>
  <c r="L194" i="6" s="1"/>
  <c r="R194" i="6" s="1"/>
  <c r="E193" i="6"/>
  <c r="J193" i="6" s="1"/>
  <c r="P193" i="6" s="1"/>
  <c r="G189" i="6"/>
  <c r="L189" i="6" s="1"/>
  <c r="R189" i="6" s="1"/>
  <c r="G187" i="6"/>
  <c r="L187" i="6" s="1"/>
  <c r="R187" i="6" s="1"/>
  <c r="F185" i="6"/>
  <c r="K185" i="6" s="1"/>
  <c r="Q185" i="6" s="1"/>
  <c r="E183" i="6"/>
  <c r="J183" i="6" s="1"/>
  <c r="P183" i="6" s="1"/>
  <c r="F181" i="6"/>
  <c r="K181" i="6" s="1"/>
  <c r="Q181" i="6" s="1"/>
  <c r="F177" i="6"/>
  <c r="K177" i="6" s="1"/>
  <c r="Q177" i="6" s="1"/>
  <c r="H176" i="6"/>
  <c r="M176" i="6" s="1"/>
  <c r="S176" i="6" s="1"/>
  <c r="G173" i="6"/>
  <c r="L173" i="6" s="1"/>
  <c r="R173" i="6" s="1"/>
  <c r="G171" i="6"/>
  <c r="L171" i="6" s="1"/>
  <c r="R171" i="6" s="1"/>
  <c r="F169" i="6"/>
  <c r="K169" i="6" s="1"/>
  <c r="Q169" i="6" s="1"/>
  <c r="G168" i="6"/>
  <c r="L168" i="6" s="1"/>
  <c r="R168" i="6" s="1"/>
  <c r="E167" i="6"/>
  <c r="J167" i="6" s="1"/>
  <c r="P167" i="6" s="1"/>
  <c r="H166" i="6"/>
  <c r="M166" i="6" s="1"/>
  <c r="S166" i="6" s="1"/>
  <c r="F343" i="6"/>
  <c r="K343" i="6" s="1"/>
  <c r="Q343" i="6" s="1"/>
  <c r="E339" i="6"/>
  <c r="J339" i="6" s="1"/>
  <c r="P339" i="6" s="1"/>
  <c r="E335" i="6"/>
  <c r="J335" i="6" s="1"/>
  <c r="P335" i="6" s="1"/>
  <c r="F330" i="6"/>
  <c r="K330" i="6" s="1"/>
  <c r="Q330" i="6" s="1"/>
  <c r="G326" i="6"/>
  <c r="L326" i="6" s="1"/>
  <c r="R326" i="6" s="1"/>
  <c r="F297" i="6"/>
  <c r="K297" i="6" s="1"/>
  <c r="Q297" i="6" s="1"/>
  <c r="F292" i="6"/>
  <c r="K292" i="6" s="1"/>
  <c r="Q292" i="6" s="1"/>
  <c r="E289" i="6"/>
  <c r="J289" i="6" s="1"/>
  <c r="P289" i="6" s="1"/>
  <c r="H288" i="6"/>
  <c r="M288" i="6" s="1"/>
  <c r="S288" i="6" s="1"/>
  <c r="G276" i="6"/>
  <c r="L276" i="6" s="1"/>
  <c r="R276" i="6" s="1"/>
  <c r="H275" i="6"/>
  <c r="M275" i="6" s="1"/>
  <c r="S275" i="6" s="1"/>
  <c r="G266" i="6"/>
  <c r="L266" i="6" s="1"/>
  <c r="R266" i="6" s="1"/>
  <c r="E254" i="6"/>
  <c r="J254" i="6" s="1"/>
  <c r="P254" i="6" s="1"/>
  <c r="G250" i="6"/>
  <c r="L250" i="6" s="1"/>
  <c r="R250" i="6" s="1"/>
  <c r="G244" i="6"/>
  <c r="L244" i="6" s="1"/>
  <c r="R244" i="6" s="1"/>
  <c r="H243" i="6"/>
  <c r="M243" i="6" s="1"/>
  <c r="S243" i="6" s="1"/>
  <c r="G238" i="6"/>
  <c r="L238" i="6" s="1"/>
  <c r="R238" i="6" s="1"/>
  <c r="H237" i="6"/>
  <c r="M237" i="6" s="1"/>
  <c r="S237" i="6" s="1"/>
  <c r="F234" i="6"/>
  <c r="K234" i="6" s="1"/>
  <c r="Q234" i="6" s="1"/>
  <c r="F231" i="6"/>
  <c r="K231" i="6" s="1"/>
  <c r="Q231" i="6" s="1"/>
  <c r="E230" i="6"/>
  <c r="J230" i="6" s="1"/>
  <c r="P230" i="6" s="1"/>
  <c r="E228" i="6"/>
  <c r="J228" i="6" s="1"/>
  <c r="P228" i="6" s="1"/>
  <c r="H227" i="6"/>
  <c r="M227" i="6" s="1"/>
  <c r="S227" i="6" s="1"/>
  <c r="E226" i="6"/>
  <c r="J226" i="6" s="1"/>
  <c r="P226" i="6" s="1"/>
  <c r="G225" i="6"/>
  <c r="L225" i="6" s="1"/>
  <c r="R225" i="6" s="1"/>
  <c r="E224" i="6"/>
  <c r="J224" i="6" s="1"/>
  <c r="P224" i="6" s="1"/>
  <c r="H223" i="6"/>
  <c r="M223" i="6" s="1"/>
  <c r="S223" i="6" s="1"/>
  <c r="G222" i="6"/>
  <c r="L222" i="6" s="1"/>
  <c r="R222" i="6" s="1"/>
  <c r="G218" i="6"/>
  <c r="L218" i="6" s="1"/>
  <c r="R218" i="6" s="1"/>
  <c r="E215" i="6"/>
  <c r="J215" i="6" s="1"/>
  <c r="P215" i="6" s="1"/>
  <c r="G214" i="6"/>
  <c r="L214" i="6" s="1"/>
  <c r="R214" i="6" s="1"/>
  <c r="H319" i="6"/>
  <c r="M319" i="6" s="1"/>
  <c r="S319" i="6" s="1"/>
  <c r="H261" i="6"/>
  <c r="M261" i="6" s="1"/>
  <c r="S261" i="6" s="1"/>
  <c r="E250" i="6"/>
  <c r="J250" i="6" s="1"/>
  <c r="P250" i="6" s="1"/>
  <c r="H221" i="6"/>
  <c r="M221" i="6" s="1"/>
  <c r="S221" i="6" s="1"/>
  <c r="F218" i="6"/>
  <c r="K218" i="6" s="1"/>
  <c r="Q218" i="6" s="1"/>
  <c r="H211" i="6"/>
  <c r="M211" i="6" s="1"/>
  <c r="S211" i="6" s="1"/>
  <c r="G209" i="6"/>
  <c r="L209" i="6" s="1"/>
  <c r="R209" i="6" s="1"/>
  <c r="E198" i="6"/>
  <c r="J198" i="6" s="1"/>
  <c r="P198" i="6" s="1"/>
  <c r="F197" i="6"/>
  <c r="K197" i="6" s="1"/>
  <c r="Q197" i="6" s="1"/>
  <c r="E194" i="6"/>
  <c r="J194" i="6" s="1"/>
  <c r="P194" i="6" s="1"/>
  <c r="G193" i="6"/>
  <c r="L193" i="6" s="1"/>
  <c r="R193" i="6" s="1"/>
  <c r="F190" i="6"/>
  <c r="K190" i="6" s="1"/>
  <c r="Q190" i="6" s="1"/>
  <c r="H180" i="6"/>
  <c r="M180" i="6" s="1"/>
  <c r="S180" i="6" s="1"/>
  <c r="H179" i="6"/>
  <c r="M179" i="6" s="1"/>
  <c r="S179" i="6" s="1"/>
  <c r="E177" i="6"/>
  <c r="J177" i="6" s="1"/>
  <c r="P177" i="6" s="1"/>
  <c r="F174" i="6"/>
  <c r="K174" i="6" s="1"/>
  <c r="Q174" i="6" s="1"/>
  <c r="G165" i="6"/>
  <c r="L165" i="6" s="1"/>
  <c r="R165" i="6" s="1"/>
  <c r="F157" i="6"/>
  <c r="K157" i="6" s="1"/>
  <c r="Q157" i="6" s="1"/>
  <c r="E155" i="6"/>
  <c r="J155" i="6" s="1"/>
  <c r="P155" i="6" s="1"/>
  <c r="H154" i="6"/>
  <c r="M154" i="6" s="1"/>
  <c r="S154" i="6" s="1"/>
  <c r="E153" i="6"/>
  <c r="J153" i="6" s="1"/>
  <c r="P153" i="6" s="1"/>
  <c r="G152" i="6"/>
  <c r="L152" i="6" s="1"/>
  <c r="R152" i="6" s="1"/>
  <c r="E149" i="6"/>
  <c r="J149" i="6" s="1"/>
  <c r="P149" i="6" s="1"/>
  <c r="H148" i="6"/>
  <c r="M148" i="6" s="1"/>
  <c r="S148" i="6" s="1"/>
  <c r="F142" i="6"/>
  <c r="K142" i="6" s="1"/>
  <c r="Q142" i="6" s="1"/>
  <c r="F138" i="6"/>
  <c r="K138" i="6" s="1"/>
  <c r="Q138" i="6" s="1"/>
  <c r="G135" i="6"/>
  <c r="L135" i="6" s="1"/>
  <c r="R135" i="6" s="1"/>
  <c r="E133" i="6"/>
  <c r="J133" i="6" s="1"/>
  <c r="P133" i="6" s="1"/>
  <c r="G132" i="6"/>
  <c r="L132" i="6" s="1"/>
  <c r="R132" i="6" s="1"/>
  <c r="G129" i="6"/>
  <c r="L129" i="6" s="1"/>
  <c r="R129" i="6" s="1"/>
  <c r="F125" i="6"/>
  <c r="K125" i="6" s="1"/>
  <c r="Q125" i="6" s="1"/>
  <c r="G123" i="6"/>
  <c r="L123" i="6" s="1"/>
  <c r="R123" i="6" s="1"/>
  <c r="E122" i="6"/>
  <c r="J122" i="6" s="1"/>
  <c r="P122" i="6" s="1"/>
  <c r="G121" i="6"/>
  <c r="L121" i="6" s="1"/>
  <c r="R121" i="6" s="1"/>
  <c r="H119" i="6"/>
  <c r="M119" i="6" s="1"/>
  <c r="S119" i="6" s="1"/>
  <c r="F117" i="6"/>
  <c r="K117" i="6" s="1"/>
  <c r="Q117" i="6" s="1"/>
  <c r="G113" i="6"/>
  <c r="L113" i="6" s="1"/>
  <c r="R113" i="6" s="1"/>
  <c r="H111" i="6"/>
  <c r="M111" i="6" s="1"/>
  <c r="S111" i="6" s="1"/>
  <c r="G109" i="6"/>
  <c r="L109" i="6" s="1"/>
  <c r="R109" i="6" s="1"/>
  <c r="E106" i="6"/>
  <c r="J106" i="6" s="1"/>
  <c r="P106" i="6" s="1"/>
  <c r="G105" i="6"/>
  <c r="L105" i="6" s="1"/>
  <c r="R105" i="6" s="1"/>
  <c r="H103" i="6"/>
  <c r="M103" i="6" s="1"/>
  <c r="S103" i="6" s="1"/>
  <c r="F101" i="6"/>
  <c r="K101" i="6" s="1"/>
  <c r="Q101" i="6" s="1"/>
  <c r="G97" i="6"/>
  <c r="L97" i="6" s="1"/>
  <c r="R97" i="6" s="1"/>
  <c r="E93" i="6"/>
  <c r="J93" i="6" s="1"/>
  <c r="P93" i="6" s="1"/>
  <c r="F92" i="6"/>
  <c r="K92" i="6" s="1"/>
  <c r="Q92" i="6" s="1"/>
  <c r="H90" i="6"/>
  <c r="M90" i="6" s="1"/>
  <c r="S90" i="6" s="1"/>
  <c r="E89" i="6"/>
  <c r="J89" i="6" s="1"/>
  <c r="P89" i="6" s="1"/>
  <c r="G88" i="6"/>
  <c r="L88" i="6" s="1"/>
  <c r="R88" i="6" s="1"/>
  <c r="E327" i="6"/>
  <c r="J327" i="6" s="1"/>
  <c r="P327" i="6" s="1"/>
  <c r="E310" i="6"/>
  <c r="J310" i="6" s="1"/>
  <c r="P310" i="6" s="1"/>
  <c r="G309" i="6"/>
  <c r="L309" i="6" s="1"/>
  <c r="R309" i="6" s="1"/>
  <c r="G285" i="6"/>
  <c r="L285" i="6" s="1"/>
  <c r="R285" i="6" s="1"/>
  <c r="H240" i="6"/>
  <c r="M240" i="6" s="1"/>
  <c r="S240" i="6" s="1"/>
  <c r="E235" i="6"/>
  <c r="J235" i="6" s="1"/>
  <c r="P235" i="6" s="1"/>
  <c r="F227" i="6"/>
  <c r="K227" i="6" s="1"/>
  <c r="Q227" i="6" s="1"/>
  <c r="F222" i="6"/>
  <c r="K222" i="6" s="1"/>
  <c r="Q222" i="6" s="1"/>
  <c r="F211" i="6"/>
  <c r="K211" i="6" s="1"/>
  <c r="Q211" i="6" s="1"/>
  <c r="E210" i="6"/>
  <c r="J210" i="6" s="1"/>
  <c r="P210" i="6" s="1"/>
  <c r="F209" i="6"/>
  <c r="K209" i="6" s="1"/>
  <c r="Q209" i="6" s="1"/>
  <c r="F206" i="6"/>
  <c r="K206" i="6" s="1"/>
  <c r="Q206" i="6" s="1"/>
  <c r="F189" i="6"/>
  <c r="K189" i="6" s="1"/>
  <c r="Q189" i="6" s="1"/>
  <c r="E181" i="6"/>
  <c r="J181" i="6" s="1"/>
  <c r="P181" i="6" s="1"/>
  <c r="G180" i="6"/>
  <c r="L180" i="6" s="1"/>
  <c r="R180" i="6" s="1"/>
  <c r="F173" i="6"/>
  <c r="K173" i="6" s="1"/>
  <c r="Q173" i="6" s="1"/>
  <c r="F165" i="6"/>
  <c r="K165" i="6" s="1"/>
  <c r="Q165" i="6" s="1"/>
  <c r="H164" i="6"/>
  <c r="M164" i="6" s="1"/>
  <c r="S164" i="6" s="1"/>
  <c r="H163" i="6"/>
  <c r="M163" i="6" s="1"/>
  <c r="S163" i="6" s="1"/>
  <c r="G161" i="6"/>
  <c r="L161" i="6" s="1"/>
  <c r="R161" i="6" s="1"/>
  <c r="F158" i="6"/>
  <c r="K158" i="6" s="1"/>
  <c r="Q158" i="6" s="1"/>
  <c r="E157" i="6"/>
  <c r="J157" i="6" s="1"/>
  <c r="P157" i="6" s="1"/>
  <c r="F154" i="6"/>
  <c r="K154" i="6" s="1"/>
  <c r="Q154" i="6" s="1"/>
  <c r="F152" i="6"/>
  <c r="K152" i="6" s="1"/>
  <c r="Q152" i="6" s="1"/>
  <c r="H151" i="6"/>
  <c r="M151" i="6" s="1"/>
  <c r="S151" i="6" s="1"/>
  <c r="G148" i="6"/>
  <c r="L148" i="6" s="1"/>
  <c r="R148" i="6" s="1"/>
  <c r="H147" i="6"/>
  <c r="M147" i="6" s="1"/>
  <c r="S147" i="6" s="1"/>
  <c r="G145" i="6"/>
  <c r="L145" i="6" s="1"/>
  <c r="R145" i="6" s="1"/>
  <c r="E142" i="6"/>
  <c r="J142" i="6" s="1"/>
  <c r="P142" i="6" s="1"/>
  <c r="G141" i="6"/>
  <c r="L141" i="6" s="1"/>
  <c r="R141" i="6" s="1"/>
  <c r="E138" i="6"/>
  <c r="J138" i="6" s="1"/>
  <c r="P138" i="6" s="1"/>
  <c r="G137" i="6"/>
  <c r="L137" i="6" s="1"/>
  <c r="R137" i="6" s="1"/>
  <c r="E135" i="6"/>
  <c r="J135" i="6" s="1"/>
  <c r="P135" i="6" s="1"/>
  <c r="F132" i="6"/>
  <c r="K132" i="6" s="1"/>
  <c r="Q132" i="6" s="1"/>
  <c r="H131" i="6"/>
  <c r="M131" i="6" s="1"/>
  <c r="S131" i="6" s="1"/>
  <c r="F129" i="6"/>
  <c r="K129" i="6" s="1"/>
  <c r="Q129" i="6" s="1"/>
  <c r="H128" i="6"/>
  <c r="M128" i="6" s="1"/>
  <c r="S128" i="6" s="1"/>
  <c r="E344" i="6"/>
  <c r="J344" i="6" s="1"/>
  <c r="P344" i="6" s="1"/>
  <c r="E331" i="6"/>
  <c r="J331" i="6" s="1"/>
  <c r="P331" i="6" s="1"/>
  <c r="H323" i="6"/>
  <c r="M323" i="6" s="1"/>
  <c r="S323" i="6" s="1"/>
  <c r="H294" i="6"/>
  <c r="M294" i="6" s="1"/>
  <c r="S294" i="6" s="1"/>
  <c r="E293" i="6"/>
  <c r="J293" i="6" s="1"/>
  <c r="P293" i="6" s="1"/>
  <c r="H287" i="6"/>
  <c r="M287" i="6" s="1"/>
  <c r="S287" i="6" s="1"/>
  <c r="G286" i="6"/>
  <c r="L286" i="6" s="1"/>
  <c r="R286" i="6" s="1"/>
  <c r="G269" i="6"/>
  <c r="L269" i="6" s="1"/>
  <c r="R269" i="6" s="1"/>
  <c r="F245" i="6"/>
  <c r="K245" i="6" s="1"/>
  <c r="Q245" i="6" s="1"/>
  <c r="G241" i="6"/>
  <c r="L241" i="6" s="1"/>
  <c r="R241" i="6" s="1"/>
  <c r="F237" i="6"/>
  <c r="K237" i="6" s="1"/>
  <c r="Q237" i="6" s="1"/>
  <c r="E234" i="6"/>
  <c r="J234" i="6" s="1"/>
  <c r="P234" i="6" s="1"/>
  <c r="E231" i="6"/>
  <c r="J231" i="6" s="1"/>
  <c r="P231" i="6" s="1"/>
  <c r="E208" i="6"/>
  <c r="J208" i="6" s="1"/>
  <c r="P208" i="6" s="1"/>
  <c r="E206" i="6"/>
  <c r="J206" i="6" s="1"/>
  <c r="P206" i="6" s="1"/>
  <c r="H205" i="6"/>
  <c r="M205" i="6" s="1"/>
  <c r="S205" i="6" s="1"/>
  <c r="H204" i="6"/>
  <c r="M204" i="6" s="1"/>
  <c r="S204" i="6" s="1"/>
  <c r="E203" i="6"/>
  <c r="J203" i="6" s="1"/>
  <c r="P203" i="6" s="1"/>
  <c r="E189" i="6"/>
  <c r="J189" i="6" s="1"/>
  <c r="P189" i="6" s="1"/>
  <c r="H186" i="6"/>
  <c r="M186" i="6" s="1"/>
  <c r="S186" i="6" s="1"/>
  <c r="G184" i="6"/>
  <c r="L184" i="6" s="1"/>
  <c r="R184" i="6" s="1"/>
  <c r="E173" i="6"/>
  <c r="J173" i="6" s="1"/>
  <c r="P173" i="6" s="1"/>
  <c r="H170" i="6"/>
  <c r="M170" i="6" s="1"/>
  <c r="S170" i="6" s="1"/>
  <c r="F168" i="6"/>
  <c r="K168" i="6" s="1"/>
  <c r="Q168" i="6" s="1"/>
  <c r="H167" i="6"/>
  <c r="M167" i="6" s="1"/>
  <c r="S167" i="6" s="1"/>
  <c r="E165" i="6"/>
  <c r="J165" i="6" s="1"/>
  <c r="P165" i="6" s="1"/>
  <c r="G164" i="6"/>
  <c r="L164" i="6" s="1"/>
  <c r="R164" i="6" s="1"/>
  <c r="F161" i="6"/>
  <c r="K161" i="6" s="1"/>
  <c r="Q161" i="6" s="1"/>
  <c r="H160" i="6"/>
  <c r="M160" i="6" s="1"/>
  <c r="S160" i="6" s="1"/>
  <c r="E158" i="6"/>
  <c r="J158" i="6" s="1"/>
  <c r="P158" i="6" s="1"/>
  <c r="E154" i="6"/>
  <c r="J154" i="6" s="1"/>
  <c r="P154" i="6" s="1"/>
  <c r="G153" i="6"/>
  <c r="L153" i="6" s="1"/>
  <c r="R153" i="6" s="1"/>
  <c r="G151" i="6"/>
  <c r="L151" i="6" s="1"/>
  <c r="R151" i="6" s="1"/>
  <c r="H150" i="6"/>
  <c r="M150" i="6" s="1"/>
  <c r="S150" i="6" s="1"/>
  <c r="G149" i="6"/>
  <c r="L149" i="6" s="1"/>
  <c r="R149" i="6" s="1"/>
  <c r="F148" i="6"/>
  <c r="K148" i="6" s="1"/>
  <c r="Q148" i="6" s="1"/>
  <c r="F145" i="6"/>
  <c r="K145" i="6" s="1"/>
  <c r="Q145" i="6" s="1"/>
  <c r="H144" i="6"/>
  <c r="M144" i="6" s="1"/>
  <c r="S144" i="6" s="1"/>
  <c r="F141" i="6"/>
  <c r="K141" i="6" s="1"/>
  <c r="Q141" i="6" s="1"/>
  <c r="F140" i="6"/>
  <c r="K140" i="6" s="1"/>
  <c r="Q140" i="6" s="1"/>
  <c r="G139" i="6"/>
  <c r="L139" i="6" s="1"/>
  <c r="R139" i="6" s="1"/>
  <c r="F137" i="6"/>
  <c r="K137" i="6" s="1"/>
  <c r="Q137" i="6" s="1"/>
  <c r="G136" i="6"/>
  <c r="L136" i="6" s="1"/>
  <c r="R136" i="6" s="1"/>
  <c r="H134" i="6"/>
  <c r="M134" i="6" s="1"/>
  <c r="S134" i="6" s="1"/>
  <c r="G133" i="6"/>
  <c r="L133" i="6" s="1"/>
  <c r="R133" i="6" s="1"/>
  <c r="E129" i="6"/>
  <c r="J129" i="6" s="1"/>
  <c r="P129" i="6" s="1"/>
  <c r="F126" i="6"/>
  <c r="K126" i="6" s="1"/>
  <c r="Q126" i="6" s="1"/>
  <c r="H122" i="6"/>
  <c r="M122" i="6" s="1"/>
  <c r="S122" i="6" s="1"/>
  <c r="E121" i="6"/>
  <c r="J121" i="6" s="1"/>
  <c r="P121" i="6" s="1"/>
  <c r="G120" i="6"/>
  <c r="L120" i="6" s="1"/>
  <c r="R120" i="6" s="1"/>
  <c r="E119" i="6"/>
  <c r="J119" i="6" s="1"/>
  <c r="P119" i="6" s="1"/>
  <c r="H118" i="6"/>
  <c r="M118" i="6" s="1"/>
  <c r="S118" i="6" s="1"/>
  <c r="G116" i="6"/>
  <c r="L116" i="6" s="1"/>
  <c r="R116" i="6" s="1"/>
  <c r="H114" i="6"/>
  <c r="M114" i="6" s="1"/>
  <c r="S114" i="6" s="1"/>
  <c r="E113" i="6"/>
  <c r="J113" i="6" s="1"/>
  <c r="P113" i="6" s="1"/>
  <c r="E109" i="6"/>
  <c r="J109" i="6" s="1"/>
  <c r="P109" i="6" s="1"/>
  <c r="G270" i="6"/>
  <c r="L270" i="6" s="1"/>
  <c r="R270" i="6" s="1"/>
  <c r="E247" i="6"/>
  <c r="J247" i="6" s="1"/>
  <c r="P247" i="6" s="1"/>
  <c r="G246" i="6"/>
  <c r="L246" i="6" s="1"/>
  <c r="R246" i="6" s="1"/>
  <c r="H197" i="6"/>
  <c r="M197" i="6" s="1"/>
  <c r="S197" i="6" s="1"/>
  <c r="F186" i="6"/>
  <c r="K186" i="6" s="1"/>
  <c r="Q186" i="6" s="1"/>
  <c r="E185" i="6"/>
  <c r="J185" i="6" s="1"/>
  <c r="P185" i="6" s="1"/>
  <c r="F170" i="6"/>
  <c r="K170" i="6" s="1"/>
  <c r="Q170" i="6" s="1"/>
  <c r="E169" i="6"/>
  <c r="J169" i="6" s="1"/>
  <c r="P169" i="6" s="1"/>
  <c r="E161" i="6"/>
  <c r="J161" i="6" s="1"/>
  <c r="P161" i="6" s="1"/>
  <c r="G155" i="6"/>
  <c r="L155" i="6" s="1"/>
  <c r="R155" i="6" s="1"/>
  <c r="E145" i="6"/>
  <c r="J145" i="6" s="1"/>
  <c r="P145" i="6" s="1"/>
  <c r="E139" i="6"/>
  <c r="J139" i="6" s="1"/>
  <c r="P139" i="6" s="1"/>
  <c r="F133" i="6"/>
  <c r="K133" i="6" s="1"/>
  <c r="Q133" i="6" s="1"/>
  <c r="E123" i="6"/>
  <c r="J123" i="6" s="1"/>
  <c r="P123" i="6" s="1"/>
  <c r="F122" i="6"/>
  <c r="K122" i="6" s="1"/>
  <c r="Q122" i="6" s="1"/>
  <c r="F121" i="6"/>
  <c r="K121" i="6" s="1"/>
  <c r="Q121" i="6" s="1"/>
  <c r="F120" i="6"/>
  <c r="K120" i="6" s="1"/>
  <c r="Q120" i="6" s="1"/>
  <c r="G119" i="6"/>
  <c r="L119" i="6" s="1"/>
  <c r="R119" i="6" s="1"/>
  <c r="F118" i="6"/>
  <c r="K118" i="6" s="1"/>
  <c r="Q118" i="6" s="1"/>
  <c r="G117" i="6"/>
  <c r="L117" i="6" s="1"/>
  <c r="R117" i="6" s="1"/>
  <c r="H116" i="6"/>
  <c r="M116" i="6" s="1"/>
  <c r="S116" i="6" s="1"/>
  <c r="E114" i="6"/>
  <c r="J114" i="6" s="1"/>
  <c r="P114" i="6" s="1"/>
  <c r="F113" i="6"/>
  <c r="K113" i="6" s="1"/>
  <c r="Q113" i="6" s="1"/>
  <c r="H108" i="6"/>
  <c r="M108" i="6" s="1"/>
  <c r="S108" i="6" s="1"/>
  <c r="H106" i="6"/>
  <c r="M106" i="6" s="1"/>
  <c r="S106" i="6" s="1"/>
  <c r="G103" i="6"/>
  <c r="L103" i="6" s="1"/>
  <c r="R103" i="6" s="1"/>
  <c r="F100" i="6"/>
  <c r="K100" i="6" s="1"/>
  <c r="Q100" i="6" s="1"/>
  <c r="E98" i="6"/>
  <c r="J98" i="6" s="1"/>
  <c r="P98" i="6" s="1"/>
  <c r="H87" i="6"/>
  <c r="M87" i="6" s="1"/>
  <c r="S87" i="6" s="1"/>
  <c r="F85" i="6"/>
  <c r="K85" i="6" s="1"/>
  <c r="Q85" i="6" s="1"/>
  <c r="E82" i="6"/>
  <c r="J82" i="6" s="1"/>
  <c r="P82" i="6" s="1"/>
  <c r="F77" i="6"/>
  <c r="K77" i="6" s="1"/>
  <c r="Q77" i="6" s="1"/>
  <c r="H76" i="6"/>
  <c r="M76" i="6" s="1"/>
  <c r="S76" i="6" s="1"/>
  <c r="F73" i="6"/>
  <c r="K73" i="6" s="1"/>
  <c r="Q73" i="6" s="1"/>
  <c r="H71" i="6"/>
  <c r="M71" i="6" s="1"/>
  <c r="S71" i="6" s="1"/>
  <c r="E69" i="6"/>
  <c r="J69" i="6" s="1"/>
  <c r="P69" i="6" s="1"/>
  <c r="H68" i="6"/>
  <c r="M68" i="6" s="1"/>
  <c r="S68" i="6" s="1"/>
  <c r="F65" i="6"/>
  <c r="K65" i="6" s="1"/>
  <c r="Q65" i="6" s="1"/>
  <c r="E64" i="6"/>
  <c r="J64" i="6" s="1"/>
  <c r="P64" i="6" s="1"/>
  <c r="E62" i="6"/>
  <c r="J62" i="6" s="1"/>
  <c r="P62" i="6" s="1"/>
  <c r="H61" i="6"/>
  <c r="M61" i="6" s="1"/>
  <c r="S61" i="6" s="1"/>
  <c r="G59" i="6"/>
  <c r="L59" i="6" s="1"/>
  <c r="R59" i="6" s="1"/>
  <c r="H58" i="6"/>
  <c r="M58" i="6" s="1"/>
  <c r="S58" i="6" s="1"/>
  <c r="H57" i="6"/>
  <c r="M57" i="6" s="1"/>
  <c r="S57" i="6" s="1"/>
  <c r="G55" i="6"/>
  <c r="L55" i="6" s="1"/>
  <c r="R55" i="6" s="1"/>
  <c r="E49" i="6"/>
  <c r="J49" i="6" s="1"/>
  <c r="P49" i="6" s="1"/>
  <c r="G48" i="6"/>
  <c r="L48" i="6" s="1"/>
  <c r="R48" i="6" s="1"/>
  <c r="F45" i="6"/>
  <c r="K45" i="6" s="1"/>
  <c r="Q45" i="6" s="1"/>
  <c r="G44" i="6"/>
  <c r="L44" i="6" s="1"/>
  <c r="R44" i="6" s="1"/>
  <c r="F43" i="6"/>
  <c r="K43" i="6" s="1"/>
  <c r="Q43" i="6" s="1"/>
  <c r="G42" i="6"/>
  <c r="L42" i="6" s="1"/>
  <c r="R42" i="6" s="1"/>
  <c r="G40" i="6"/>
  <c r="L40" i="6" s="1"/>
  <c r="R40" i="6" s="1"/>
  <c r="H38" i="6"/>
  <c r="M38" i="6" s="1"/>
  <c r="S38" i="6" s="1"/>
  <c r="G36" i="6"/>
  <c r="L36" i="6" s="1"/>
  <c r="R36" i="6" s="1"/>
  <c r="F32" i="6"/>
  <c r="K32" i="6" s="1"/>
  <c r="Q32" i="6" s="1"/>
  <c r="F31" i="6"/>
  <c r="K31" i="6" s="1"/>
  <c r="Q31" i="6" s="1"/>
  <c r="H30" i="6"/>
  <c r="M30" i="6" s="1"/>
  <c r="S30" i="6" s="1"/>
  <c r="F28" i="6"/>
  <c r="K28" i="6" s="1"/>
  <c r="Q28" i="6" s="1"/>
  <c r="F24" i="6"/>
  <c r="K24" i="6" s="1"/>
  <c r="Q24" i="6" s="1"/>
  <c r="F20" i="6"/>
  <c r="K20" i="6" s="1"/>
  <c r="Q20" i="6" s="1"/>
  <c r="H19" i="6"/>
  <c r="M19" i="6" s="1"/>
  <c r="S19" i="6" s="1"/>
  <c r="H17" i="6"/>
  <c r="M17" i="6" s="1"/>
  <c r="S17" i="6" s="1"/>
  <c r="E16" i="6"/>
  <c r="J16" i="6" s="1"/>
  <c r="P16" i="6" s="1"/>
  <c r="G14" i="6"/>
  <c r="L14" i="6" s="1"/>
  <c r="R14" i="6" s="1"/>
  <c r="E12" i="6"/>
  <c r="J12" i="6" s="1"/>
  <c r="P12" i="6" s="1"/>
  <c r="H11" i="6"/>
  <c r="M11" i="6" s="1"/>
  <c r="S11" i="6" s="1"/>
  <c r="E8" i="6"/>
  <c r="J8" i="6" s="1"/>
  <c r="P8" i="6" s="1"/>
  <c r="H7" i="6"/>
  <c r="M7" i="6" s="1"/>
  <c r="S7" i="6" s="1"/>
  <c r="E4" i="6"/>
  <c r="J4" i="6" s="1"/>
  <c r="P4" i="6" s="1"/>
  <c r="E44" i="6"/>
  <c r="J44" i="6" s="1"/>
  <c r="P44" i="6" s="1"/>
  <c r="E40" i="6"/>
  <c r="J40" i="6" s="1"/>
  <c r="P40" i="6" s="1"/>
  <c r="F33" i="6"/>
  <c r="K33" i="6" s="1"/>
  <c r="Q33" i="6" s="1"/>
  <c r="H29" i="6"/>
  <c r="M29" i="6" s="1"/>
  <c r="S29" i="6" s="1"/>
  <c r="H26" i="6"/>
  <c r="M26" i="6" s="1"/>
  <c r="S26" i="6" s="1"/>
  <c r="G23" i="6"/>
  <c r="L23" i="6" s="1"/>
  <c r="R23" i="6" s="1"/>
  <c r="E17" i="6"/>
  <c r="J17" i="6" s="1"/>
  <c r="P17" i="6" s="1"/>
  <c r="F13" i="6"/>
  <c r="K13" i="6" s="1"/>
  <c r="Q13" i="6" s="1"/>
  <c r="G10" i="6"/>
  <c r="L10" i="6" s="1"/>
  <c r="R10" i="6" s="1"/>
  <c r="E266" i="6"/>
  <c r="J266" i="6" s="1"/>
  <c r="P266" i="6" s="1"/>
  <c r="G242" i="6"/>
  <c r="L242" i="6" s="1"/>
  <c r="R242" i="6" s="1"/>
  <c r="G157" i="6"/>
  <c r="L157" i="6" s="1"/>
  <c r="R157" i="6" s="1"/>
  <c r="E141" i="6"/>
  <c r="J141" i="6" s="1"/>
  <c r="P141" i="6" s="1"/>
  <c r="H132" i="6"/>
  <c r="M132" i="6" s="1"/>
  <c r="S132" i="6" s="1"/>
  <c r="G100" i="6"/>
  <c r="L100" i="6" s="1"/>
  <c r="R100" i="6" s="1"/>
  <c r="F88" i="6"/>
  <c r="K88" i="6" s="1"/>
  <c r="Q88" i="6" s="1"/>
  <c r="G85" i="6"/>
  <c r="L85" i="6" s="1"/>
  <c r="R85" i="6" s="1"/>
  <c r="H82" i="6"/>
  <c r="M82" i="6" s="1"/>
  <c r="S82" i="6" s="1"/>
  <c r="E81" i="6"/>
  <c r="J81" i="6" s="1"/>
  <c r="P81" i="6" s="1"/>
  <c r="G77" i="6"/>
  <c r="L77" i="6" s="1"/>
  <c r="R77" i="6" s="1"/>
  <c r="H65" i="6"/>
  <c r="M65" i="6" s="1"/>
  <c r="S65" i="6" s="1"/>
  <c r="H59" i="6"/>
  <c r="M59" i="6" s="1"/>
  <c r="S59" i="6" s="1"/>
  <c r="E56" i="6"/>
  <c r="J56" i="6" s="1"/>
  <c r="P56" i="6" s="1"/>
  <c r="F49" i="6"/>
  <c r="K49" i="6" s="1"/>
  <c r="Q49" i="6" s="1"/>
  <c r="H45" i="6"/>
  <c r="M45" i="6" s="1"/>
  <c r="S45" i="6" s="1"/>
  <c r="H42" i="6"/>
  <c r="M42" i="6" s="1"/>
  <c r="S42" i="6" s="1"/>
  <c r="E33" i="6"/>
  <c r="J33" i="6" s="1"/>
  <c r="P33" i="6" s="1"/>
  <c r="F27" i="6"/>
  <c r="K27" i="6" s="1"/>
  <c r="Q27" i="6" s="1"/>
  <c r="G24" i="6"/>
  <c r="L24" i="6" s="1"/>
  <c r="R24" i="6" s="1"/>
  <c r="F15" i="6"/>
  <c r="K15" i="6" s="1"/>
  <c r="Q15" i="6" s="1"/>
  <c r="F12" i="6"/>
  <c r="K12" i="6" s="1"/>
  <c r="Q12" i="6" s="1"/>
  <c r="F8" i="6"/>
  <c r="K8" i="6" s="1"/>
  <c r="Q8" i="6" s="1"/>
  <c r="E238" i="6"/>
  <c r="J238" i="6" s="1"/>
  <c r="P238" i="6" s="1"/>
  <c r="E202" i="6"/>
  <c r="J202" i="6" s="1"/>
  <c r="P202" i="6" s="1"/>
  <c r="F198" i="6"/>
  <c r="K198" i="6" s="1"/>
  <c r="Q198" i="6" s="1"/>
  <c r="E187" i="6"/>
  <c r="J187" i="6" s="1"/>
  <c r="P187" i="6" s="1"/>
  <c r="E171" i="6"/>
  <c r="J171" i="6" s="1"/>
  <c r="P171" i="6" s="1"/>
  <c r="E151" i="6"/>
  <c r="J151" i="6" s="1"/>
  <c r="P151" i="6" s="1"/>
  <c r="H135" i="6"/>
  <c r="M135" i="6" s="1"/>
  <c r="S135" i="6" s="1"/>
  <c r="E127" i="6"/>
  <c r="J127" i="6" s="1"/>
  <c r="P127" i="6" s="1"/>
  <c r="E126" i="6"/>
  <c r="J126" i="6" s="1"/>
  <c r="P126" i="6" s="1"/>
  <c r="G125" i="6"/>
  <c r="L125" i="6" s="1"/>
  <c r="R125" i="6" s="1"/>
  <c r="E117" i="6"/>
  <c r="J117" i="6" s="1"/>
  <c r="P117" i="6" s="1"/>
  <c r="F116" i="6"/>
  <c r="K116" i="6" s="1"/>
  <c r="Q116" i="6" s="1"/>
  <c r="F109" i="6"/>
  <c r="K109" i="6" s="1"/>
  <c r="Q109" i="6" s="1"/>
  <c r="F108" i="6"/>
  <c r="K108" i="6" s="1"/>
  <c r="Q108" i="6" s="1"/>
  <c r="F106" i="6"/>
  <c r="K106" i="6" s="1"/>
  <c r="Q106" i="6" s="1"/>
  <c r="F105" i="6"/>
  <c r="K105" i="6" s="1"/>
  <c r="Q105" i="6" s="1"/>
  <c r="E103" i="6"/>
  <c r="J103" i="6" s="1"/>
  <c r="P103" i="6" s="1"/>
  <c r="H102" i="6"/>
  <c r="M102" i="6" s="1"/>
  <c r="S102" i="6" s="1"/>
  <c r="F97" i="6"/>
  <c r="K97" i="6" s="1"/>
  <c r="Q97" i="6" s="1"/>
  <c r="H95" i="6"/>
  <c r="M95" i="6" s="1"/>
  <c r="S95" i="6" s="1"/>
  <c r="G93" i="6"/>
  <c r="L93" i="6" s="1"/>
  <c r="R93" i="6" s="1"/>
  <c r="H92" i="6"/>
  <c r="M92" i="6" s="1"/>
  <c r="S92" i="6" s="1"/>
  <c r="F90" i="6"/>
  <c r="K90" i="6" s="1"/>
  <c r="Q90" i="6" s="1"/>
  <c r="G87" i="6"/>
  <c r="L87" i="6" s="1"/>
  <c r="R87" i="6" s="1"/>
  <c r="E85" i="6"/>
  <c r="J85" i="6" s="1"/>
  <c r="P85" i="6" s="1"/>
  <c r="H84" i="6"/>
  <c r="M84" i="6" s="1"/>
  <c r="S84" i="6" s="1"/>
  <c r="G81" i="6"/>
  <c r="L81" i="6" s="1"/>
  <c r="R81" i="6" s="1"/>
  <c r="E77" i="6"/>
  <c r="J77" i="6" s="1"/>
  <c r="P77" i="6" s="1"/>
  <c r="F76" i="6"/>
  <c r="K76" i="6" s="1"/>
  <c r="Q76" i="6" s="1"/>
  <c r="H74" i="6"/>
  <c r="M74" i="6" s="1"/>
  <c r="S74" i="6" s="1"/>
  <c r="E73" i="6"/>
  <c r="J73" i="6" s="1"/>
  <c r="P73" i="6" s="1"/>
  <c r="G72" i="6"/>
  <c r="L72" i="6" s="1"/>
  <c r="R72" i="6" s="1"/>
  <c r="G71" i="6"/>
  <c r="L71" i="6" s="1"/>
  <c r="R71" i="6" s="1"/>
  <c r="G68" i="6"/>
  <c r="L68" i="6" s="1"/>
  <c r="R68" i="6" s="1"/>
  <c r="E65" i="6"/>
  <c r="J65" i="6" s="1"/>
  <c r="P65" i="6" s="1"/>
  <c r="F61" i="6"/>
  <c r="K61" i="6" s="1"/>
  <c r="Q61" i="6" s="1"/>
  <c r="G60" i="6"/>
  <c r="L60" i="6" s="1"/>
  <c r="R60" i="6" s="1"/>
  <c r="F59" i="6"/>
  <c r="K59" i="6" s="1"/>
  <c r="Q59" i="6" s="1"/>
  <c r="G58" i="6"/>
  <c r="L58" i="6" s="1"/>
  <c r="R58" i="6" s="1"/>
  <c r="G56" i="6"/>
  <c r="L56" i="6" s="1"/>
  <c r="R56" i="6" s="1"/>
  <c r="H54" i="6"/>
  <c r="M54" i="6" s="1"/>
  <c r="S54" i="6" s="1"/>
  <c r="G52" i="6"/>
  <c r="L52" i="6" s="1"/>
  <c r="R52" i="6" s="1"/>
  <c r="F48" i="6"/>
  <c r="K48" i="6" s="1"/>
  <c r="Q48" i="6" s="1"/>
  <c r="F47" i="6"/>
  <c r="K47" i="6" s="1"/>
  <c r="Q47" i="6" s="1"/>
  <c r="H46" i="6"/>
  <c r="M46" i="6" s="1"/>
  <c r="S46" i="6" s="1"/>
  <c r="F44" i="6"/>
  <c r="K44" i="6" s="1"/>
  <c r="Q44" i="6" s="1"/>
  <c r="F40" i="6"/>
  <c r="K40" i="6" s="1"/>
  <c r="Q40" i="6" s="1"/>
  <c r="F36" i="6"/>
  <c r="K36" i="6" s="1"/>
  <c r="Q36" i="6" s="1"/>
  <c r="H35" i="6"/>
  <c r="M35" i="6" s="1"/>
  <c r="S35" i="6" s="1"/>
  <c r="H33" i="6"/>
  <c r="M33" i="6" s="1"/>
  <c r="S33" i="6" s="1"/>
  <c r="E32" i="6"/>
  <c r="J32" i="6" s="1"/>
  <c r="P32" i="6" s="1"/>
  <c r="G30" i="6"/>
  <c r="L30" i="6" s="1"/>
  <c r="R30" i="6" s="1"/>
  <c r="E28" i="6"/>
  <c r="J28" i="6" s="1"/>
  <c r="P28" i="6" s="1"/>
  <c r="H27" i="6"/>
  <c r="M27" i="6" s="1"/>
  <c r="S27" i="6" s="1"/>
  <c r="E24" i="6"/>
  <c r="J24" i="6" s="1"/>
  <c r="P24" i="6" s="1"/>
  <c r="H23" i="6"/>
  <c r="M23" i="6" s="1"/>
  <c r="S23" i="6" s="1"/>
  <c r="E20" i="6"/>
  <c r="J20" i="6" s="1"/>
  <c r="P20" i="6" s="1"/>
  <c r="F17" i="6"/>
  <c r="K17" i="6" s="1"/>
  <c r="Q17" i="6" s="1"/>
  <c r="E14" i="6"/>
  <c r="J14" i="6" s="1"/>
  <c r="P14" i="6" s="1"/>
  <c r="H13" i="6"/>
  <c r="M13" i="6" s="1"/>
  <c r="S13" i="6" s="1"/>
  <c r="G11" i="6"/>
  <c r="L11" i="6" s="1"/>
  <c r="R11" i="6" s="1"/>
  <c r="H10" i="6"/>
  <c r="M10" i="6" s="1"/>
  <c r="S10" i="6" s="1"/>
  <c r="H9" i="6"/>
  <c r="M9" i="6" s="1"/>
  <c r="S9" i="6" s="1"/>
  <c r="G7" i="6"/>
  <c r="L7" i="6" s="1"/>
  <c r="R7" i="6" s="1"/>
  <c r="H43" i="6"/>
  <c r="M43" i="6" s="1"/>
  <c r="S43" i="6" s="1"/>
  <c r="H39" i="6"/>
  <c r="M39" i="6" s="1"/>
  <c r="S39" i="6" s="1"/>
  <c r="E30" i="6"/>
  <c r="J30" i="6" s="1"/>
  <c r="P30" i="6" s="1"/>
  <c r="G27" i="6"/>
  <c r="L27" i="6" s="1"/>
  <c r="R27" i="6" s="1"/>
  <c r="G16" i="6"/>
  <c r="L16" i="6" s="1"/>
  <c r="R16" i="6" s="1"/>
  <c r="G12" i="6"/>
  <c r="L12" i="6" s="1"/>
  <c r="R12" i="6" s="1"/>
  <c r="G8" i="6"/>
  <c r="L8" i="6" s="1"/>
  <c r="R8" i="6" s="1"/>
  <c r="G4" i="6"/>
  <c r="L4" i="6" s="1"/>
  <c r="R4" i="6" s="1"/>
  <c r="E243" i="6"/>
  <c r="J243" i="6" s="1"/>
  <c r="P243" i="6" s="1"/>
  <c r="F184" i="6"/>
  <c r="K184" i="6" s="1"/>
  <c r="Q184" i="6" s="1"/>
  <c r="F153" i="6"/>
  <c r="K153" i="6" s="1"/>
  <c r="Q153" i="6" s="1"/>
  <c r="H138" i="6"/>
  <c r="M138" i="6" s="1"/>
  <c r="S138" i="6" s="1"/>
  <c r="F104" i="6"/>
  <c r="K104" i="6" s="1"/>
  <c r="Q104" i="6" s="1"/>
  <c r="H98" i="6"/>
  <c r="M98" i="6" s="1"/>
  <c r="S98" i="6" s="1"/>
  <c r="F84" i="6"/>
  <c r="K84" i="6" s="1"/>
  <c r="Q84" i="6" s="1"/>
  <c r="E79" i="6"/>
  <c r="J79" i="6" s="1"/>
  <c r="P79" i="6" s="1"/>
  <c r="G73" i="6"/>
  <c r="L73" i="6" s="1"/>
  <c r="R73" i="6" s="1"/>
  <c r="F69" i="6"/>
  <c r="K69" i="6" s="1"/>
  <c r="Q69" i="6" s="1"/>
  <c r="F64" i="6"/>
  <c r="K64" i="6" s="1"/>
  <c r="Q64" i="6" s="1"/>
  <c r="E60" i="6"/>
  <c r="J60" i="6" s="1"/>
  <c r="P60" i="6" s="1"/>
  <c r="H55" i="6"/>
  <c r="M55" i="6" s="1"/>
  <c r="S55" i="6" s="1"/>
  <c r="E46" i="6"/>
  <c r="J46" i="6" s="1"/>
  <c r="P46" i="6" s="1"/>
  <c r="G43" i="6"/>
  <c r="L43" i="6" s="1"/>
  <c r="R43" i="6" s="1"/>
  <c r="H41" i="6"/>
  <c r="M41" i="6" s="1"/>
  <c r="S41" i="6" s="1"/>
  <c r="G32" i="6"/>
  <c r="L32" i="6" s="1"/>
  <c r="R32" i="6" s="1"/>
  <c r="G28" i="6"/>
  <c r="L28" i="6" s="1"/>
  <c r="R28" i="6" s="1"/>
  <c r="G26" i="6"/>
  <c r="L26" i="6" s="1"/>
  <c r="R26" i="6" s="1"/>
  <c r="H22" i="6"/>
  <c r="M22" i="6" s="1"/>
  <c r="S22" i="6" s="1"/>
  <c r="F16" i="6"/>
  <c r="K16" i="6" s="1"/>
  <c r="Q16" i="6" s="1"/>
  <c r="H14" i="6"/>
  <c r="M14" i="6" s="1"/>
  <c r="S14" i="6" s="1"/>
  <c r="F4" i="6"/>
  <c r="K4" i="6" s="1"/>
  <c r="Q4" i="6" s="1"/>
  <c r="E275" i="6"/>
  <c r="J275" i="6" s="1"/>
  <c r="P275" i="6" s="1"/>
  <c r="G274" i="6"/>
  <c r="L274" i="6" s="1"/>
  <c r="R274" i="6" s="1"/>
  <c r="F225" i="6"/>
  <c r="K225" i="6" s="1"/>
  <c r="Q225" i="6" s="1"/>
  <c r="H217" i="6"/>
  <c r="M217" i="6" s="1"/>
  <c r="S217" i="6" s="1"/>
  <c r="F214" i="6"/>
  <c r="K214" i="6" s="1"/>
  <c r="Q214" i="6" s="1"/>
  <c r="H195" i="6"/>
  <c r="M195" i="6" s="1"/>
  <c r="S195" i="6" s="1"/>
  <c r="F194" i="6"/>
  <c r="K194" i="6" s="1"/>
  <c r="Q194" i="6" s="1"/>
  <c r="H183" i="6"/>
  <c r="M183" i="6" s="1"/>
  <c r="S183" i="6" s="1"/>
  <c r="F136" i="6"/>
  <c r="K136" i="6" s="1"/>
  <c r="Q136" i="6" s="1"/>
  <c r="E125" i="6"/>
  <c r="J125" i="6" s="1"/>
  <c r="P125" i="6" s="1"/>
  <c r="E111" i="6"/>
  <c r="J111" i="6" s="1"/>
  <c r="P111" i="6" s="1"/>
  <c r="E105" i="6"/>
  <c r="J105" i="6" s="1"/>
  <c r="P105" i="6" s="1"/>
  <c r="G104" i="6"/>
  <c r="L104" i="6" s="1"/>
  <c r="R104" i="6" s="1"/>
  <c r="F102" i="6"/>
  <c r="K102" i="6" s="1"/>
  <c r="Q102" i="6" s="1"/>
  <c r="G101" i="6"/>
  <c r="L101" i="6" s="1"/>
  <c r="R101" i="6" s="1"/>
  <c r="H100" i="6"/>
  <c r="M100" i="6" s="1"/>
  <c r="S100" i="6" s="1"/>
  <c r="E97" i="6"/>
  <c r="J97" i="6" s="1"/>
  <c r="P97" i="6" s="1"/>
  <c r="E95" i="6"/>
  <c r="J95" i="6" s="1"/>
  <c r="P95" i="6" s="1"/>
  <c r="F93" i="6"/>
  <c r="K93" i="6" s="1"/>
  <c r="Q93" i="6" s="1"/>
  <c r="E90" i="6"/>
  <c r="J90" i="6" s="1"/>
  <c r="P90" i="6" s="1"/>
  <c r="G89" i="6"/>
  <c r="L89" i="6" s="1"/>
  <c r="R89" i="6" s="1"/>
  <c r="E87" i="6"/>
  <c r="J87" i="6" s="1"/>
  <c r="P87" i="6" s="1"/>
  <c r="H86" i="6"/>
  <c r="M86" i="6" s="1"/>
  <c r="S86" i="6" s="1"/>
  <c r="G84" i="6"/>
  <c r="L84" i="6" s="1"/>
  <c r="R84" i="6" s="1"/>
  <c r="F81" i="6"/>
  <c r="K81" i="6" s="1"/>
  <c r="Q81" i="6" s="1"/>
  <c r="H79" i="6"/>
  <c r="M79" i="6" s="1"/>
  <c r="S79" i="6" s="1"/>
  <c r="F74" i="6"/>
  <c r="K74" i="6" s="1"/>
  <c r="Q74" i="6" s="1"/>
  <c r="F72" i="6"/>
  <c r="K72" i="6" s="1"/>
  <c r="Q72" i="6" s="1"/>
  <c r="E71" i="6"/>
  <c r="J71" i="6" s="1"/>
  <c r="P71" i="6" s="1"/>
  <c r="H70" i="6"/>
  <c r="M70" i="6" s="1"/>
  <c r="S70" i="6" s="1"/>
  <c r="G69" i="6"/>
  <c r="L69" i="6" s="1"/>
  <c r="R69" i="6" s="1"/>
  <c r="F68" i="6"/>
  <c r="K68" i="6" s="1"/>
  <c r="Q68" i="6" s="1"/>
  <c r="G64" i="6"/>
  <c r="L64" i="6" s="1"/>
  <c r="R64" i="6" s="1"/>
  <c r="H62" i="6"/>
  <c r="M62" i="6" s="1"/>
  <c r="S62" i="6" s="1"/>
  <c r="F60" i="6"/>
  <c r="K60" i="6" s="1"/>
  <c r="Q60" i="6" s="1"/>
  <c r="F56" i="6"/>
  <c r="K56" i="6" s="1"/>
  <c r="Q56" i="6" s="1"/>
  <c r="F52" i="6"/>
  <c r="K52" i="6" s="1"/>
  <c r="Q52" i="6" s="1"/>
  <c r="H51" i="6"/>
  <c r="M51" i="6" s="1"/>
  <c r="S51" i="6" s="1"/>
  <c r="H49" i="6"/>
  <c r="M49" i="6" s="1"/>
  <c r="S49" i="6" s="1"/>
  <c r="E48" i="6"/>
  <c r="J48" i="6" s="1"/>
  <c r="P48" i="6" s="1"/>
  <c r="G46" i="6"/>
  <c r="L46" i="6" s="1"/>
  <c r="R46" i="6" s="1"/>
  <c r="E36" i="6"/>
  <c r="J36" i="6" s="1"/>
  <c r="P36" i="6" s="1"/>
  <c r="H25" i="6"/>
  <c r="M25" i="6" s="1"/>
  <c r="S25" i="6" s="1"/>
  <c r="F11" i="6"/>
  <c r="K11" i="6" s="1"/>
  <c r="Q11" i="6" s="1"/>
  <c r="H6" i="6"/>
  <c r="M6" i="6" s="1"/>
  <c r="S6" i="6" s="1"/>
  <c r="F149" i="6"/>
  <c r="K149" i="6" s="1"/>
  <c r="Q149" i="6" s="1"/>
  <c r="E137" i="6"/>
  <c r="J137" i="6" s="1"/>
  <c r="P137" i="6" s="1"/>
  <c r="E101" i="6"/>
  <c r="J101" i="6" s="1"/>
  <c r="P101" i="6" s="1"/>
  <c r="F89" i="6"/>
  <c r="K89" i="6" s="1"/>
  <c r="Q89" i="6" s="1"/>
  <c r="E74" i="6"/>
  <c r="J74" i="6" s="1"/>
  <c r="P74" i="6" s="1"/>
  <c r="G62" i="6"/>
  <c r="L62" i="6" s="1"/>
  <c r="R62" i="6" s="1"/>
  <c r="E52" i="6"/>
  <c r="J52" i="6" s="1"/>
  <c r="P52" i="6" s="1"/>
  <c r="G39" i="6"/>
  <c r="L39" i="6" s="1"/>
  <c r="R39" i="6" s="1"/>
  <c r="F29" i="6"/>
  <c r="K29" i="6" s="1"/>
  <c r="Q29" i="6" s="1"/>
  <c r="G20" i="6"/>
  <c r="L20" i="6" s="1"/>
  <c r="R20" i="6" s="1"/>
  <c r="H3" i="6"/>
  <c r="M3" i="6" s="1"/>
  <c r="S3" i="6" s="1"/>
  <c r="G13" i="6"/>
  <c r="L13" i="6" s="1"/>
  <c r="R13" i="6" s="1"/>
  <c r="F14" i="6"/>
  <c r="K14" i="6" s="1"/>
  <c r="Q14" i="6" s="1"/>
  <c r="G61" i="6"/>
  <c r="L61" i="6" s="1"/>
  <c r="R61" i="6" s="1"/>
  <c r="H77" i="6"/>
  <c r="M77" i="6" s="1"/>
  <c r="S77" i="6" s="1"/>
  <c r="F103" i="6"/>
  <c r="K103" i="6" s="1"/>
  <c r="Q103" i="6" s="1"/>
  <c r="H36" i="6"/>
  <c r="M36" i="6" s="1"/>
  <c r="S36" i="6" s="1"/>
  <c r="H97" i="6"/>
  <c r="M97" i="6" s="1"/>
  <c r="S97" i="6" s="1"/>
  <c r="H8" i="6"/>
  <c r="M8" i="6" s="1"/>
  <c r="S8" i="6" s="1"/>
  <c r="G45" i="6"/>
  <c r="L45" i="6" s="1"/>
  <c r="R45" i="6" s="1"/>
  <c r="H69" i="6"/>
  <c r="M69" i="6" s="1"/>
  <c r="S69" i="6" s="1"/>
  <c r="G122" i="6"/>
  <c r="L122" i="6" s="1"/>
  <c r="R122" i="6" s="1"/>
  <c r="F30" i="6"/>
  <c r="K30" i="6" s="1"/>
  <c r="Q30" i="6" s="1"/>
  <c r="H105" i="6"/>
  <c r="M105" i="6" s="1"/>
  <c r="S105" i="6" s="1"/>
  <c r="G33" i="6"/>
  <c r="L33" i="6" s="1"/>
  <c r="R33" i="6" s="1"/>
  <c r="H60" i="6"/>
  <c r="M60" i="6" s="1"/>
  <c r="S60" i="6" s="1"/>
  <c r="H101" i="6"/>
  <c r="M101" i="6" s="1"/>
  <c r="S101" i="6" s="1"/>
  <c r="G158" i="6"/>
  <c r="L158" i="6" s="1"/>
  <c r="R158" i="6" s="1"/>
  <c r="H125" i="6"/>
  <c r="M125" i="6" s="1"/>
  <c r="S125" i="6" s="1"/>
  <c r="F147" i="6"/>
  <c r="K147" i="6" s="1"/>
  <c r="Q147" i="6" s="1"/>
  <c r="H181" i="6"/>
  <c r="M181" i="6" s="1"/>
  <c r="S181" i="6" s="1"/>
  <c r="H133" i="6"/>
  <c r="M133" i="6" s="1"/>
  <c r="S133" i="6" s="1"/>
  <c r="G166" i="6"/>
  <c r="L166" i="6" s="1"/>
  <c r="R166" i="6" s="1"/>
  <c r="F276" i="6"/>
  <c r="K276" i="6" s="1"/>
  <c r="Q276" i="6" s="1"/>
  <c r="H137" i="6"/>
  <c r="M137" i="6" s="1"/>
  <c r="S137" i="6" s="1"/>
  <c r="F151" i="6"/>
  <c r="K151" i="6" s="1"/>
  <c r="Q151" i="6" s="1"/>
  <c r="F183" i="6"/>
  <c r="K183" i="6" s="1"/>
  <c r="Q183" i="6" s="1"/>
  <c r="G199" i="6"/>
  <c r="L199" i="6" s="1"/>
  <c r="R199" i="6" s="1"/>
  <c r="G259" i="6"/>
  <c r="L259" i="6" s="1"/>
  <c r="R259" i="6" s="1"/>
  <c r="G182" i="6"/>
  <c r="L182" i="6" s="1"/>
  <c r="R182" i="6" s="1"/>
  <c r="H214" i="6"/>
  <c r="M214" i="6" s="1"/>
  <c r="S214" i="6" s="1"/>
  <c r="H262" i="6"/>
  <c r="M262" i="6" s="1"/>
  <c r="S262" i="6" s="1"/>
  <c r="F179" i="6"/>
  <c r="K179" i="6" s="1"/>
  <c r="Q179" i="6" s="1"/>
  <c r="H198" i="6"/>
  <c r="M198" i="6" s="1"/>
  <c r="S198" i="6" s="1"/>
  <c r="G231" i="6"/>
  <c r="L231" i="6" s="1"/>
  <c r="R231" i="6" s="1"/>
  <c r="H313" i="6"/>
  <c r="M313" i="6" s="1"/>
  <c r="S313" i="6" s="1"/>
  <c r="H254" i="6"/>
  <c r="M254" i="6" s="1"/>
  <c r="S254" i="6" s="1"/>
  <c r="H273" i="6"/>
  <c r="M273" i="6" s="1"/>
  <c r="S273" i="6" s="1"/>
  <c r="H305" i="6"/>
  <c r="M305" i="6" s="1"/>
  <c r="S305" i="6" s="1"/>
  <c r="H317" i="6"/>
  <c r="M317" i="6" s="1"/>
  <c r="S317" i="6" s="1"/>
  <c r="F240" i="6"/>
  <c r="K240" i="6" s="1"/>
  <c r="Q240" i="6" s="1"/>
  <c r="H274" i="6"/>
  <c r="M274" i="6" s="1"/>
  <c r="S274" i="6" s="1"/>
  <c r="H291" i="6"/>
  <c r="M291" i="6" s="1"/>
  <c r="S291" i="6" s="1"/>
  <c r="H331" i="6"/>
  <c r="M331" i="6" s="1"/>
  <c r="S331" i="6" s="1"/>
  <c r="F66" i="6"/>
  <c r="K66" i="6" s="1"/>
  <c r="Q66" i="6" s="1"/>
  <c r="G130" i="6"/>
  <c r="L130" i="6" s="1"/>
  <c r="R130" i="6" s="1"/>
  <c r="E130" i="6"/>
  <c r="J130" i="6" s="1"/>
  <c r="P130" i="6" s="1"/>
  <c r="G3" i="6"/>
  <c r="L3" i="6" s="1"/>
  <c r="R3" i="6" s="1"/>
  <c r="E6" i="6"/>
  <c r="J6" i="6" s="1"/>
  <c r="P6" i="6" s="1"/>
  <c r="F19" i="6"/>
  <c r="K19" i="6" s="1"/>
  <c r="Q19" i="6" s="1"/>
  <c r="F38" i="6"/>
  <c r="K38" i="6" s="1"/>
  <c r="Q38" i="6" s="1"/>
  <c r="E51" i="6"/>
  <c r="J51" i="6" s="1"/>
  <c r="P51" i="6" s="1"/>
  <c r="G54" i="6"/>
  <c r="L54" i="6" s="1"/>
  <c r="R54" i="6" s="1"/>
  <c r="H2" i="6"/>
  <c r="M2" i="6" s="1"/>
  <c r="S2" i="6" s="1"/>
  <c r="G18" i="6"/>
  <c r="L18" i="6" s="1"/>
  <c r="R18" i="6" s="1"/>
  <c r="F172" i="6"/>
  <c r="K172" i="6" s="1"/>
  <c r="Q172" i="6" s="1"/>
  <c r="E175" i="6"/>
  <c r="J175" i="6" s="1"/>
  <c r="P175" i="6" s="1"/>
  <c r="F5" i="6"/>
  <c r="K5" i="6" s="1"/>
  <c r="Q5" i="6" s="1"/>
  <c r="F34" i="6"/>
  <c r="K34" i="6" s="1"/>
  <c r="Q34" i="6" s="1"/>
  <c r="H50" i="6"/>
  <c r="M50" i="6" s="1"/>
  <c r="S50" i="6" s="1"/>
  <c r="F53" i="6"/>
  <c r="K53" i="6" s="1"/>
  <c r="Q53" i="6" s="1"/>
  <c r="F9" i="6"/>
  <c r="K9" i="6" s="1"/>
  <c r="Q9" i="6" s="1"/>
  <c r="H15" i="6"/>
  <c r="M15" i="6" s="1"/>
  <c r="S15" i="6" s="1"/>
  <c r="G25" i="6"/>
  <c r="L25" i="6" s="1"/>
  <c r="R25" i="6" s="1"/>
  <c r="E31" i="6"/>
  <c r="J31" i="6" s="1"/>
  <c r="P31" i="6" s="1"/>
  <c r="E37" i="6"/>
  <c r="J37" i="6" s="1"/>
  <c r="P37" i="6" s="1"/>
  <c r="E50" i="6"/>
  <c r="J50" i="6" s="1"/>
  <c r="P50" i="6" s="1"/>
  <c r="E57" i="6"/>
  <c r="J57" i="6" s="1"/>
  <c r="P57" i="6" s="1"/>
  <c r="G63" i="6"/>
  <c r="L63" i="6" s="1"/>
  <c r="R63" i="6" s="1"/>
  <c r="G143" i="6"/>
  <c r="L143" i="6" s="1"/>
  <c r="R143" i="6" s="1"/>
  <c r="E96" i="6"/>
  <c r="J96" i="6" s="1"/>
  <c r="P96" i="6" s="1"/>
  <c r="G110" i="6"/>
  <c r="L110" i="6" s="1"/>
  <c r="R110" i="6" s="1"/>
  <c r="F112" i="6"/>
  <c r="K112" i="6" s="1"/>
  <c r="Q112" i="6" s="1"/>
  <c r="E124" i="6"/>
  <c r="J124" i="6" s="1"/>
  <c r="P124" i="6" s="1"/>
  <c r="H162" i="6"/>
  <c r="M162" i="6" s="1"/>
  <c r="S162" i="6" s="1"/>
  <c r="E268" i="6"/>
  <c r="J268" i="6" s="1"/>
  <c r="P268" i="6" s="1"/>
  <c r="F75" i="6"/>
  <c r="K75" i="6" s="1"/>
  <c r="Q75" i="6" s="1"/>
  <c r="F99" i="6"/>
  <c r="K99" i="6" s="1"/>
  <c r="Q99" i="6" s="1"/>
  <c r="E75" i="6"/>
  <c r="J75" i="6" s="1"/>
  <c r="P75" i="6" s="1"/>
  <c r="G96" i="6"/>
  <c r="L96" i="6" s="1"/>
  <c r="R96" i="6" s="1"/>
  <c r="E107" i="6"/>
  <c r="J107" i="6" s="1"/>
  <c r="P107" i="6" s="1"/>
  <c r="G118" i="6"/>
  <c r="L118" i="6" s="1"/>
  <c r="R118" i="6" s="1"/>
  <c r="E128" i="6"/>
  <c r="J128" i="6" s="1"/>
  <c r="P128" i="6" s="1"/>
  <c r="F134" i="6"/>
  <c r="K134" i="6" s="1"/>
  <c r="Q134" i="6" s="1"/>
  <c r="H156" i="6"/>
  <c r="M156" i="6" s="1"/>
  <c r="S156" i="6" s="1"/>
  <c r="H159" i="6"/>
  <c r="M159" i="6" s="1"/>
  <c r="S159" i="6" s="1"/>
  <c r="F188" i="6"/>
  <c r="K188" i="6" s="1"/>
  <c r="Q188" i="6" s="1"/>
  <c r="E191" i="6"/>
  <c r="J191" i="6" s="1"/>
  <c r="P191" i="6" s="1"/>
  <c r="E83" i="6"/>
  <c r="J83" i="6" s="1"/>
  <c r="P83" i="6" s="1"/>
  <c r="H94" i="6"/>
  <c r="M94" i="6" s="1"/>
  <c r="S94" i="6" s="1"/>
  <c r="E11" i="6"/>
  <c r="J11" i="6" s="1"/>
  <c r="P11" i="6" s="1"/>
  <c r="F23" i="6"/>
  <c r="K23" i="6" s="1"/>
  <c r="Q23" i="6" s="1"/>
  <c r="E29" i="6"/>
  <c r="J29" i="6" s="1"/>
  <c r="P29" i="6" s="1"/>
  <c r="E42" i="6"/>
  <c r="J42" i="6" s="1"/>
  <c r="P42" i="6" s="1"/>
  <c r="E72" i="6"/>
  <c r="J72" i="6" s="1"/>
  <c r="P72" i="6" s="1"/>
  <c r="E76" i="6"/>
  <c r="J76" i="6" s="1"/>
  <c r="P76" i="6" s="1"/>
  <c r="G79" i="6"/>
  <c r="L79" i="6" s="1"/>
  <c r="R79" i="6" s="1"/>
  <c r="H83" i="6"/>
  <c r="M83" i="6" s="1"/>
  <c r="S83" i="6" s="1"/>
  <c r="H88" i="6"/>
  <c r="M88" i="6" s="1"/>
  <c r="S88" i="6" s="1"/>
  <c r="G92" i="6"/>
  <c r="L92" i="6" s="1"/>
  <c r="R92" i="6" s="1"/>
  <c r="H96" i="6"/>
  <c r="M96" i="6" s="1"/>
  <c r="S96" i="6" s="1"/>
  <c r="F111" i="6"/>
  <c r="K111" i="6" s="1"/>
  <c r="Q111" i="6" s="1"/>
  <c r="F114" i="6"/>
  <c r="K114" i="6" s="1"/>
  <c r="Q114" i="6" s="1"/>
  <c r="H120" i="6"/>
  <c r="M120" i="6" s="1"/>
  <c r="S120" i="6" s="1"/>
  <c r="F131" i="6"/>
  <c r="K131" i="6" s="1"/>
  <c r="Q131" i="6" s="1"/>
  <c r="E140" i="6"/>
  <c r="J140" i="6" s="1"/>
  <c r="P140" i="6" s="1"/>
  <c r="H146" i="6"/>
  <c r="M146" i="6" s="1"/>
  <c r="S146" i="6" s="1"/>
  <c r="G178" i="6"/>
  <c r="L178" i="6" s="1"/>
  <c r="R178" i="6" s="1"/>
  <c r="H229" i="6"/>
  <c r="M229" i="6" s="1"/>
  <c r="S229" i="6" s="1"/>
  <c r="G252" i="6"/>
  <c r="L252" i="6" s="1"/>
  <c r="R252" i="6" s="1"/>
  <c r="H219" i="6"/>
  <c r="M219" i="6" s="1"/>
  <c r="S219" i="6" s="1"/>
  <c r="G233" i="6"/>
  <c r="L233" i="6" s="1"/>
  <c r="R233" i="6" s="1"/>
  <c r="E239" i="6"/>
  <c r="J239" i="6" s="1"/>
  <c r="P239" i="6" s="1"/>
  <c r="H265" i="6"/>
  <c r="M265" i="6" s="1"/>
  <c r="S265" i="6" s="1"/>
  <c r="F271" i="6"/>
  <c r="K271" i="6" s="1"/>
  <c r="Q271" i="6" s="1"/>
  <c r="E160" i="6"/>
  <c r="J160" i="6" s="1"/>
  <c r="P160" i="6" s="1"/>
  <c r="F196" i="6"/>
  <c r="K196" i="6" s="1"/>
  <c r="Q196" i="6" s="1"/>
  <c r="G201" i="6"/>
  <c r="L201" i="6" s="1"/>
  <c r="R201" i="6" s="1"/>
  <c r="E207" i="6"/>
  <c r="J207" i="6" s="1"/>
  <c r="P207" i="6" s="1"/>
  <c r="F260" i="6"/>
  <c r="K260" i="6" s="1"/>
  <c r="Q260" i="6" s="1"/>
  <c r="H123" i="6"/>
  <c r="M123" i="6" s="1"/>
  <c r="S123" i="6" s="1"/>
  <c r="F144" i="6"/>
  <c r="K144" i="6" s="1"/>
  <c r="Q144" i="6" s="1"/>
  <c r="E150" i="6"/>
  <c r="J150" i="6" s="1"/>
  <c r="P150" i="6" s="1"/>
  <c r="H158" i="6"/>
  <c r="M158" i="6" s="1"/>
  <c r="S158" i="6" s="1"/>
  <c r="E164" i="6"/>
  <c r="J164" i="6" s="1"/>
  <c r="P164" i="6" s="1"/>
  <c r="H171" i="6"/>
  <c r="M171" i="6" s="1"/>
  <c r="S171" i="6" s="1"/>
  <c r="E196" i="6"/>
  <c r="J196" i="6" s="1"/>
  <c r="P196" i="6" s="1"/>
  <c r="H201" i="6"/>
  <c r="M201" i="6" s="1"/>
  <c r="S201" i="6" s="1"/>
  <c r="H207" i="6"/>
  <c r="M207" i="6" s="1"/>
  <c r="S207" i="6" s="1"/>
  <c r="G213" i="6"/>
  <c r="L213" i="6" s="1"/>
  <c r="R213" i="6" s="1"/>
  <c r="G232" i="6"/>
  <c r="L232" i="6" s="1"/>
  <c r="R232" i="6" s="1"/>
  <c r="E236" i="6"/>
  <c r="J236" i="6" s="1"/>
  <c r="P236" i="6" s="1"/>
  <c r="H245" i="6"/>
  <c r="M245" i="6" s="1"/>
  <c r="S245" i="6" s="1"/>
  <c r="G265" i="6"/>
  <c r="L265" i="6" s="1"/>
  <c r="R265" i="6" s="1"/>
  <c r="H277" i="6"/>
  <c r="M277" i="6" s="1"/>
  <c r="S277" i="6" s="1"/>
  <c r="H283" i="6"/>
  <c r="M283" i="6" s="1"/>
  <c r="S283" i="6" s="1"/>
  <c r="G160" i="6"/>
  <c r="L160" i="6" s="1"/>
  <c r="R160" i="6" s="1"/>
  <c r="E168" i="6"/>
  <c r="J168" i="6" s="1"/>
  <c r="P168" i="6" s="1"/>
  <c r="G179" i="6"/>
  <c r="L179" i="6" s="1"/>
  <c r="R179" i="6" s="1"/>
  <c r="H203" i="6"/>
  <c r="M203" i="6" s="1"/>
  <c r="S203" i="6" s="1"/>
  <c r="E217" i="6"/>
  <c r="J217" i="6" s="1"/>
  <c r="P217" i="6" s="1"/>
  <c r="G223" i="6"/>
  <c r="L223" i="6" s="1"/>
  <c r="R223" i="6" s="1"/>
  <c r="H235" i="6"/>
  <c r="M235" i="6" s="1"/>
  <c r="S235" i="6" s="1"/>
  <c r="E249" i="6"/>
  <c r="J249" i="6" s="1"/>
  <c r="P249" i="6" s="1"/>
  <c r="G255" i="6"/>
  <c r="L255" i="6" s="1"/>
  <c r="R255" i="6" s="1"/>
  <c r="H263" i="6"/>
  <c r="M263" i="6" s="1"/>
  <c r="S263" i="6" s="1"/>
  <c r="H228" i="6"/>
  <c r="M228" i="6" s="1"/>
  <c r="S228" i="6" s="1"/>
  <c r="E257" i="6"/>
  <c r="J257" i="6" s="1"/>
  <c r="P257" i="6" s="1"/>
  <c r="G261" i="6"/>
  <c r="L261" i="6" s="1"/>
  <c r="R261" i="6" s="1"/>
  <c r="F267" i="6"/>
  <c r="K267" i="6" s="1"/>
  <c r="Q267" i="6" s="1"/>
  <c r="F281" i="6"/>
  <c r="K281" i="6" s="1"/>
  <c r="Q281" i="6" s="1"/>
  <c r="F284" i="6"/>
  <c r="K284" i="6" s="1"/>
  <c r="Q284" i="6" s="1"/>
  <c r="H295" i="6"/>
  <c r="M295" i="6" s="1"/>
  <c r="S295" i="6" s="1"/>
  <c r="G306" i="6"/>
  <c r="L306" i="6" s="1"/>
  <c r="R306" i="6" s="1"/>
  <c r="E285" i="6"/>
  <c r="J285" i="6" s="1"/>
  <c r="P285" i="6" s="1"/>
  <c r="H298" i="6"/>
  <c r="M298" i="6" s="1"/>
  <c r="S298" i="6" s="1"/>
  <c r="H311" i="6"/>
  <c r="M311" i="6" s="1"/>
  <c r="S311" i="6" s="1"/>
  <c r="F314" i="6"/>
  <c r="K314" i="6" s="1"/>
  <c r="Q314" i="6" s="1"/>
  <c r="G336" i="6"/>
  <c r="L336" i="6" s="1"/>
  <c r="R336" i="6" s="1"/>
  <c r="F303" i="6"/>
  <c r="K303" i="6" s="1"/>
  <c r="Q303" i="6" s="1"/>
  <c r="G299" i="6"/>
  <c r="L299" i="6" s="1"/>
  <c r="R299" i="6" s="1"/>
  <c r="E308" i="6"/>
  <c r="J308" i="6" s="1"/>
  <c r="P308" i="6" s="1"/>
  <c r="H44" i="6"/>
  <c r="M44" i="6" s="1"/>
  <c r="S44" i="6" s="1"/>
  <c r="H20" i="6"/>
  <c r="M20" i="6" s="1"/>
  <c r="S20" i="6" s="1"/>
  <c r="G65" i="6"/>
  <c r="L65" i="6" s="1"/>
  <c r="R65" i="6" s="1"/>
  <c r="G80" i="6"/>
  <c r="L80" i="6" s="1"/>
  <c r="R80" i="6" s="1"/>
  <c r="G106" i="6"/>
  <c r="L106" i="6" s="1"/>
  <c r="R106" i="6" s="1"/>
  <c r="H48" i="6"/>
  <c r="M48" i="6" s="1"/>
  <c r="S48" i="6" s="1"/>
  <c r="F228" i="6"/>
  <c r="K228" i="6" s="1"/>
  <c r="Q228" i="6" s="1"/>
  <c r="H12" i="6"/>
  <c r="M12" i="6" s="1"/>
  <c r="S12" i="6" s="1"/>
  <c r="G49" i="6"/>
  <c r="L49" i="6" s="1"/>
  <c r="R49" i="6" s="1"/>
  <c r="H113" i="6"/>
  <c r="M113" i="6" s="1"/>
  <c r="S113" i="6" s="1"/>
  <c r="F167" i="6"/>
  <c r="K167" i="6" s="1"/>
  <c r="Q167" i="6" s="1"/>
  <c r="H40" i="6"/>
  <c r="M40" i="6" s="1"/>
  <c r="S40" i="6" s="1"/>
  <c r="H4" i="6"/>
  <c r="M4" i="6" s="1"/>
  <c r="S4" i="6" s="1"/>
  <c r="F46" i="6"/>
  <c r="K46" i="6" s="1"/>
  <c r="Q46" i="6" s="1"/>
  <c r="G74" i="6"/>
  <c r="L74" i="6" s="1"/>
  <c r="R74" i="6" s="1"/>
  <c r="H129" i="6"/>
  <c r="M129" i="6" s="1"/>
  <c r="S129" i="6" s="1"/>
  <c r="F208" i="6"/>
  <c r="K208" i="6" s="1"/>
  <c r="Q208" i="6" s="1"/>
  <c r="F135" i="6"/>
  <c r="K135" i="6" s="1"/>
  <c r="Q135" i="6" s="1"/>
  <c r="H152" i="6"/>
  <c r="M152" i="6" s="1"/>
  <c r="S152" i="6" s="1"/>
  <c r="H210" i="6"/>
  <c r="M210" i="6" s="1"/>
  <c r="S210" i="6" s="1"/>
  <c r="H149" i="6"/>
  <c r="M149" i="6" s="1"/>
  <c r="S149" i="6" s="1"/>
  <c r="H177" i="6"/>
  <c r="M177" i="6" s="1"/>
  <c r="S177" i="6" s="1"/>
  <c r="E91" i="6"/>
  <c r="J91" i="6" s="1"/>
  <c r="P91" i="6" s="1"/>
  <c r="F139" i="6"/>
  <c r="K139" i="6" s="1"/>
  <c r="Q139" i="6" s="1"/>
  <c r="H161" i="6"/>
  <c r="M161" i="6" s="1"/>
  <c r="S161" i="6" s="1"/>
  <c r="H185" i="6"/>
  <c r="M185" i="6" s="1"/>
  <c r="S185" i="6" s="1"/>
  <c r="H202" i="6"/>
  <c r="M202" i="6" s="1"/>
  <c r="S202" i="6" s="1"/>
  <c r="H282" i="6"/>
  <c r="M282" i="6" s="1"/>
  <c r="S282" i="6" s="1"/>
  <c r="G186" i="6"/>
  <c r="L186" i="6" s="1"/>
  <c r="R186" i="6" s="1"/>
  <c r="H218" i="6"/>
  <c r="M218" i="6" s="1"/>
  <c r="S218" i="6" s="1"/>
  <c r="H278" i="6"/>
  <c r="M278" i="6" s="1"/>
  <c r="S278" i="6" s="1"/>
  <c r="H184" i="6"/>
  <c r="M184" i="6" s="1"/>
  <c r="S184" i="6" s="1"/>
  <c r="H206" i="6"/>
  <c r="M206" i="6" s="1"/>
  <c r="S206" i="6" s="1"/>
  <c r="H234" i="6"/>
  <c r="M234" i="6" s="1"/>
  <c r="S234" i="6" s="1"/>
  <c r="G243" i="6"/>
  <c r="L243" i="6" s="1"/>
  <c r="R243" i="6" s="1"/>
  <c r="H266" i="6"/>
  <c r="M266" i="6" s="1"/>
  <c r="S266" i="6" s="1"/>
  <c r="G275" i="6"/>
  <c r="L275" i="6" s="1"/>
  <c r="R275" i="6" s="1"/>
  <c r="H309" i="6"/>
  <c r="M309" i="6" s="1"/>
  <c r="S309" i="6" s="1"/>
  <c r="H321" i="6"/>
  <c r="M321" i="6" s="1"/>
  <c r="S321" i="6" s="1"/>
  <c r="H242" i="6"/>
  <c r="M242" i="6" s="1"/>
  <c r="S242" i="6" s="1"/>
  <c r="G279" i="6"/>
  <c r="L279" i="6" s="1"/>
  <c r="R279" i="6" s="1"/>
  <c r="H293" i="6"/>
  <c r="M293" i="6" s="1"/>
  <c r="S293" i="6" s="1"/>
  <c r="H335" i="6"/>
  <c r="M335" i="6" s="1"/>
  <c r="S335" i="6" s="1"/>
  <c r="H66" i="6"/>
  <c r="M66" i="6" s="1"/>
  <c r="S66" i="6" s="1"/>
  <c r="H130" i="6"/>
  <c r="M130" i="6" s="1"/>
  <c r="S130" i="6" s="1"/>
  <c r="F248" i="6"/>
  <c r="K248" i="6" s="1"/>
  <c r="Q248" i="6" s="1"/>
  <c r="E248" i="6"/>
  <c r="J248" i="6" s="1"/>
  <c r="P248" i="6" s="1"/>
  <c r="F3" i="6"/>
  <c r="K3" i="6" s="1"/>
  <c r="Q3" i="6" s="1"/>
  <c r="F22" i="6"/>
  <c r="K22" i="6" s="1"/>
  <c r="Q22" i="6" s="1"/>
  <c r="E35" i="6"/>
  <c r="J35" i="6" s="1"/>
  <c r="P35" i="6" s="1"/>
  <c r="G38" i="6"/>
  <c r="L38" i="6" s="1"/>
  <c r="R38" i="6" s="1"/>
  <c r="G51" i="6"/>
  <c r="L51" i="6" s="1"/>
  <c r="R51" i="6" s="1"/>
  <c r="E54" i="6"/>
  <c r="J54" i="6" s="1"/>
  <c r="P54" i="6" s="1"/>
  <c r="G2" i="6"/>
  <c r="L2" i="6" s="1"/>
  <c r="R2" i="6" s="1"/>
  <c r="G37" i="6"/>
  <c r="L37" i="6" s="1"/>
  <c r="R37" i="6" s="1"/>
  <c r="E172" i="6"/>
  <c r="J172" i="6" s="1"/>
  <c r="P172" i="6" s="1"/>
  <c r="F175" i="6"/>
  <c r="K175" i="6" s="1"/>
  <c r="Q175" i="6" s="1"/>
  <c r="G21" i="6"/>
  <c r="L21" i="6" s="1"/>
  <c r="R21" i="6" s="1"/>
  <c r="H34" i="6"/>
  <c r="M34" i="6" s="1"/>
  <c r="S34" i="6" s="1"/>
  <c r="G50" i="6"/>
  <c r="L50" i="6" s="1"/>
  <c r="R50" i="6" s="1"/>
  <c r="E2" i="6"/>
  <c r="J2" i="6" s="1"/>
  <c r="P2" i="6" s="1"/>
  <c r="E9" i="6"/>
  <c r="J9" i="6" s="1"/>
  <c r="P9" i="6" s="1"/>
  <c r="G15" i="6"/>
  <c r="L15" i="6" s="1"/>
  <c r="R15" i="6" s="1"/>
  <c r="F25" i="6"/>
  <c r="K25" i="6" s="1"/>
  <c r="Q25" i="6" s="1"/>
  <c r="H31" i="6"/>
  <c r="M31" i="6" s="1"/>
  <c r="S31" i="6" s="1"/>
  <c r="G41" i="6"/>
  <c r="L41" i="6" s="1"/>
  <c r="R41" i="6" s="1"/>
  <c r="E47" i="6"/>
  <c r="J47" i="6" s="1"/>
  <c r="P47" i="6" s="1"/>
  <c r="E53" i="6"/>
  <c r="J53" i="6" s="1"/>
  <c r="P53" i="6" s="1"/>
  <c r="F63" i="6"/>
  <c r="K63" i="6" s="1"/>
  <c r="Q63" i="6" s="1"/>
  <c r="E143" i="6"/>
  <c r="J143" i="6" s="1"/>
  <c r="P143" i="6" s="1"/>
  <c r="F96" i="6"/>
  <c r="K96" i="6" s="1"/>
  <c r="Q96" i="6" s="1"/>
  <c r="H110" i="6"/>
  <c r="M110" i="6" s="1"/>
  <c r="S110" i="6" s="1"/>
  <c r="F115" i="6"/>
  <c r="K115" i="6" s="1"/>
  <c r="Q115" i="6" s="1"/>
  <c r="H124" i="6"/>
  <c r="M124" i="6" s="1"/>
  <c r="S124" i="6" s="1"/>
  <c r="F162" i="6"/>
  <c r="K162" i="6" s="1"/>
  <c r="Q162" i="6" s="1"/>
  <c r="H75" i="6"/>
  <c r="M75" i="6" s="1"/>
  <c r="S75" i="6" s="1"/>
  <c r="E99" i="6"/>
  <c r="J99" i="6" s="1"/>
  <c r="P99" i="6" s="1"/>
  <c r="E78" i="6"/>
  <c r="J78" i="6" s="1"/>
  <c r="P78" i="6" s="1"/>
  <c r="G99" i="6"/>
  <c r="L99" i="6" s="1"/>
  <c r="R99" i="6" s="1"/>
  <c r="E110" i="6"/>
  <c r="J110" i="6" s="1"/>
  <c r="P110" i="6" s="1"/>
  <c r="E118" i="6"/>
  <c r="J118" i="6" s="1"/>
  <c r="P118" i="6" s="1"/>
  <c r="G128" i="6"/>
  <c r="L128" i="6" s="1"/>
  <c r="R128" i="6" s="1"/>
  <c r="E134" i="6"/>
  <c r="J134" i="6" s="1"/>
  <c r="P134" i="6" s="1"/>
  <c r="G156" i="6"/>
  <c r="L156" i="6" s="1"/>
  <c r="R156" i="6" s="1"/>
  <c r="G159" i="6"/>
  <c r="L159" i="6" s="1"/>
  <c r="R159" i="6" s="1"/>
  <c r="E188" i="6"/>
  <c r="J188" i="6" s="1"/>
  <c r="P188" i="6" s="1"/>
  <c r="F191" i="6"/>
  <c r="K191" i="6" s="1"/>
  <c r="Q191" i="6" s="1"/>
  <c r="F220" i="6"/>
  <c r="K220" i="6" s="1"/>
  <c r="Q220" i="6" s="1"/>
  <c r="H220" i="6"/>
  <c r="M220" i="6" s="1"/>
  <c r="S220" i="6" s="1"/>
  <c r="E80" i="6"/>
  <c r="J80" i="6" s="1"/>
  <c r="P80" i="6" s="1"/>
  <c r="F91" i="6"/>
  <c r="K91" i="6" s="1"/>
  <c r="Q91" i="6" s="1"/>
  <c r="F7" i="6"/>
  <c r="K7" i="6" s="1"/>
  <c r="Q7" i="6" s="1"/>
  <c r="E13" i="6"/>
  <c r="J13" i="6" s="1"/>
  <c r="P13" i="6" s="1"/>
  <c r="E26" i="6"/>
  <c r="J26" i="6" s="1"/>
  <c r="P26" i="6" s="1"/>
  <c r="E59" i="6"/>
  <c r="J59" i="6" s="1"/>
  <c r="P59" i="6" s="1"/>
  <c r="H67" i="6"/>
  <c r="M67" i="6" s="1"/>
  <c r="S67" i="6" s="1"/>
  <c r="H72" i="6"/>
  <c r="M72" i="6" s="1"/>
  <c r="S72" i="6" s="1"/>
  <c r="G76" i="6"/>
  <c r="L76" i="6" s="1"/>
  <c r="R76" i="6" s="1"/>
  <c r="H80" i="6"/>
  <c r="M80" i="6" s="1"/>
  <c r="S80" i="6" s="1"/>
  <c r="F86" i="6"/>
  <c r="K86" i="6" s="1"/>
  <c r="Q86" i="6" s="1"/>
  <c r="G91" i="6"/>
  <c r="L91" i="6" s="1"/>
  <c r="R91" i="6" s="1"/>
  <c r="F94" i="6"/>
  <c r="K94" i="6" s="1"/>
  <c r="Q94" i="6" s="1"/>
  <c r="G98" i="6"/>
  <c r="L98" i="6" s="1"/>
  <c r="R98" i="6" s="1"/>
  <c r="E104" i="6"/>
  <c r="J104" i="6" s="1"/>
  <c r="P104" i="6" s="1"/>
  <c r="E108" i="6"/>
  <c r="J108" i="6" s="1"/>
  <c r="P108" i="6" s="1"/>
  <c r="G111" i="6"/>
  <c r="L111" i="6" s="1"/>
  <c r="R111" i="6" s="1"/>
  <c r="H115" i="6"/>
  <c r="M115" i="6" s="1"/>
  <c r="S115" i="6" s="1"/>
  <c r="F127" i="6"/>
  <c r="K127" i="6" s="1"/>
  <c r="Q127" i="6" s="1"/>
  <c r="G131" i="6"/>
  <c r="L131" i="6" s="1"/>
  <c r="R131" i="6" s="1"/>
  <c r="H140" i="6"/>
  <c r="M140" i="6" s="1"/>
  <c r="S140" i="6" s="1"/>
  <c r="F146" i="6"/>
  <c r="K146" i="6" s="1"/>
  <c r="Q146" i="6" s="1"/>
  <c r="H178" i="6"/>
  <c r="M178" i="6" s="1"/>
  <c r="S178" i="6" s="1"/>
  <c r="F216" i="6"/>
  <c r="K216" i="6" s="1"/>
  <c r="Q216" i="6" s="1"/>
  <c r="E216" i="6"/>
  <c r="J216" i="6" s="1"/>
  <c r="P216" i="6" s="1"/>
  <c r="G229" i="6"/>
  <c r="L229" i="6" s="1"/>
  <c r="R229" i="6" s="1"/>
  <c r="E252" i="6"/>
  <c r="J252" i="6" s="1"/>
  <c r="P252" i="6" s="1"/>
  <c r="E144" i="6"/>
  <c r="J144" i="6" s="1"/>
  <c r="P144" i="6" s="1"/>
  <c r="E176" i="6"/>
  <c r="J176" i="6" s="1"/>
  <c r="P176" i="6" s="1"/>
  <c r="F219" i="6"/>
  <c r="K219" i="6" s="1"/>
  <c r="Q219" i="6" s="1"/>
  <c r="F233" i="6"/>
  <c r="K233" i="6" s="1"/>
  <c r="Q233" i="6" s="1"/>
  <c r="G271" i="6"/>
  <c r="L271" i="6" s="1"/>
  <c r="R271" i="6" s="1"/>
  <c r="H196" i="6"/>
  <c r="M196" i="6" s="1"/>
  <c r="S196" i="6" s="1"/>
  <c r="F201" i="6"/>
  <c r="K201" i="6" s="1"/>
  <c r="Q201" i="6" s="1"/>
  <c r="G251" i="6"/>
  <c r="L251" i="6" s="1"/>
  <c r="R251" i="6" s="1"/>
  <c r="H260" i="6"/>
  <c r="M260" i="6" s="1"/>
  <c r="S260" i="6" s="1"/>
  <c r="E68" i="6"/>
  <c r="J68" i="6" s="1"/>
  <c r="P68" i="6" s="1"/>
  <c r="E84" i="6"/>
  <c r="J84" i="6" s="1"/>
  <c r="P84" i="6" s="1"/>
  <c r="E100" i="6"/>
  <c r="J100" i="6" s="1"/>
  <c r="P100" i="6" s="1"/>
  <c r="E116" i="6"/>
  <c r="J116" i="6" s="1"/>
  <c r="P116" i="6" s="1"/>
  <c r="H126" i="6"/>
  <c r="M126" i="6" s="1"/>
  <c r="S126" i="6" s="1"/>
  <c r="E147" i="6"/>
  <c r="J147" i="6" s="1"/>
  <c r="P147" i="6" s="1"/>
  <c r="F160" i="6"/>
  <c r="K160" i="6" s="1"/>
  <c r="Q160" i="6" s="1"/>
  <c r="E166" i="6"/>
  <c r="J166" i="6" s="1"/>
  <c r="P166" i="6" s="1"/>
  <c r="H174" i="6"/>
  <c r="M174" i="6" s="1"/>
  <c r="S174" i="6" s="1"/>
  <c r="E180" i="6"/>
  <c r="J180" i="6" s="1"/>
  <c r="P180" i="6" s="1"/>
  <c r="H187" i="6"/>
  <c r="M187" i="6" s="1"/>
  <c r="S187" i="6" s="1"/>
  <c r="F200" i="6"/>
  <c r="K200" i="6" s="1"/>
  <c r="Q200" i="6" s="1"/>
  <c r="F204" i="6"/>
  <c r="K204" i="6" s="1"/>
  <c r="Q204" i="6" s="1"/>
  <c r="E219" i="6"/>
  <c r="J219" i="6" s="1"/>
  <c r="P219" i="6" s="1"/>
  <c r="H233" i="6"/>
  <c r="M233" i="6" s="1"/>
  <c r="S233" i="6" s="1"/>
  <c r="H239" i="6"/>
  <c r="M239" i="6" s="1"/>
  <c r="S239" i="6" s="1"/>
  <c r="G245" i="6"/>
  <c r="L245" i="6" s="1"/>
  <c r="R245" i="6" s="1"/>
  <c r="G277" i="6"/>
  <c r="L277" i="6" s="1"/>
  <c r="R277" i="6" s="1"/>
  <c r="F283" i="6"/>
  <c r="K283" i="6" s="1"/>
  <c r="Q283" i="6" s="1"/>
  <c r="G144" i="6"/>
  <c r="L144" i="6" s="1"/>
  <c r="R144" i="6" s="1"/>
  <c r="E152" i="6"/>
  <c r="J152" i="6" s="1"/>
  <c r="P152" i="6" s="1"/>
  <c r="G163" i="6"/>
  <c r="L163" i="6" s="1"/>
  <c r="R163" i="6" s="1"/>
  <c r="F182" i="6"/>
  <c r="K182" i="6" s="1"/>
  <c r="Q182" i="6" s="1"/>
  <c r="E197" i="6"/>
  <c r="J197" i="6" s="1"/>
  <c r="P197" i="6" s="1"/>
  <c r="F203" i="6"/>
  <c r="K203" i="6" s="1"/>
  <c r="Q203" i="6" s="1"/>
  <c r="G217" i="6"/>
  <c r="L217" i="6" s="1"/>
  <c r="R217" i="6" s="1"/>
  <c r="F223" i="6"/>
  <c r="K223" i="6" s="1"/>
  <c r="Q223" i="6" s="1"/>
  <c r="F235" i="6"/>
  <c r="K235" i="6" s="1"/>
  <c r="Q235" i="6" s="1"/>
  <c r="G249" i="6"/>
  <c r="L249" i="6" s="1"/>
  <c r="R249" i="6" s="1"/>
  <c r="F255" i="6"/>
  <c r="K255" i="6" s="1"/>
  <c r="Q255" i="6" s="1"/>
  <c r="H199" i="6"/>
  <c r="M199" i="6" s="1"/>
  <c r="S199" i="6" s="1"/>
  <c r="E221" i="6"/>
  <c r="J221" i="6" s="1"/>
  <c r="P221" i="6" s="1"/>
  <c r="H231" i="6"/>
  <c r="M231" i="6" s="1"/>
  <c r="S231" i="6" s="1"/>
  <c r="E253" i="6"/>
  <c r="J253" i="6" s="1"/>
  <c r="P253" i="6" s="1"/>
  <c r="H257" i="6"/>
  <c r="M257" i="6" s="1"/>
  <c r="S257" i="6" s="1"/>
  <c r="F264" i="6"/>
  <c r="K264" i="6" s="1"/>
  <c r="Q264" i="6" s="1"/>
  <c r="G287" i="6"/>
  <c r="L287" i="6" s="1"/>
  <c r="R287" i="6" s="1"/>
  <c r="E300" i="6"/>
  <c r="J300" i="6" s="1"/>
  <c r="P300" i="6" s="1"/>
  <c r="F280" i="6"/>
  <c r="K280" i="6" s="1"/>
  <c r="Q280" i="6" s="1"/>
  <c r="G284" i="6"/>
  <c r="L284" i="6" s="1"/>
  <c r="R284" i="6" s="1"/>
  <c r="E306" i="6"/>
  <c r="J306" i="6" s="1"/>
  <c r="P306" i="6" s="1"/>
  <c r="H276" i="6"/>
  <c r="M276" i="6" s="1"/>
  <c r="S276" i="6" s="1"/>
  <c r="G288" i="6"/>
  <c r="L288" i="6" s="1"/>
  <c r="R288" i="6" s="1"/>
  <c r="H314" i="6"/>
  <c r="M314" i="6" s="1"/>
  <c r="S314" i="6" s="1"/>
  <c r="F336" i="6"/>
  <c r="K336" i="6" s="1"/>
  <c r="Q336" i="6" s="1"/>
  <c r="G83" i="6"/>
  <c r="L83" i="6" s="1"/>
  <c r="R83" i="6" s="1"/>
  <c r="H28" i="6"/>
  <c r="M28" i="6" s="1"/>
  <c r="S28" i="6" s="1"/>
  <c r="G67" i="6"/>
  <c r="L67" i="6" s="1"/>
  <c r="R67" i="6" s="1"/>
  <c r="H85" i="6"/>
  <c r="M85" i="6" s="1"/>
  <c r="S85" i="6" s="1"/>
  <c r="H109" i="6"/>
  <c r="M109" i="6" s="1"/>
  <c r="S109" i="6" s="1"/>
  <c r="F87" i="6"/>
  <c r="K87" i="6" s="1"/>
  <c r="Q87" i="6" s="1"/>
  <c r="H24" i="6"/>
  <c r="M24" i="6" s="1"/>
  <c r="S24" i="6" s="1"/>
  <c r="H16" i="6"/>
  <c r="M16" i="6" s="1"/>
  <c r="S16" i="6" s="1"/>
  <c r="F62" i="6"/>
  <c r="K62" i="6" s="1"/>
  <c r="Q62" i="6" s="1"/>
  <c r="F119" i="6"/>
  <c r="K119" i="6" s="1"/>
  <c r="Q119" i="6" s="1"/>
  <c r="F224" i="6"/>
  <c r="K224" i="6" s="1"/>
  <c r="Q224" i="6" s="1"/>
  <c r="F71" i="6"/>
  <c r="K71" i="6" s="1"/>
  <c r="Q71" i="6" s="1"/>
  <c r="F26" i="6"/>
  <c r="K26" i="6" s="1"/>
  <c r="Q26" i="6" s="1"/>
  <c r="H52" i="6"/>
  <c r="M52" i="6" s="1"/>
  <c r="S52" i="6" s="1"/>
  <c r="H81" i="6"/>
  <c r="M81" i="6" s="1"/>
  <c r="S81" i="6" s="1"/>
  <c r="G150" i="6"/>
  <c r="L150" i="6" s="1"/>
  <c r="R150" i="6" s="1"/>
  <c r="H117" i="6"/>
  <c r="M117" i="6" s="1"/>
  <c r="S117" i="6" s="1"/>
  <c r="G138" i="6"/>
  <c r="L138" i="6" s="1"/>
  <c r="R138" i="6" s="1"/>
  <c r="H157" i="6"/>
  <c r="M157" i="6" s="1"/>
  <c r="S157" i="6" s="1"/>
  <c r="F212" i="6"/>
  <c r="K212" i="6" s="1"/>
  <c r="Q212" i="6" s="1"/>
  <c r="H153" i="6"/>
  <c r="M153" i="6" s="1"/>
  <c r="S153" i="6" s="1"/>
  <c r="H226" i="6"/>
  <c r="M226" i="6" s="1"/>
  <c r="S226" i="6" s="1"/>
  <c r="G126" i="6"/>
  <c r="L126" i="6" s="1"/>
  <c r="R126" i="6" s="1"/>
  <c r="H141" i="6"/>
  <c r="M141" i="6" s="1"/>
  <c r="S141" i="6" s="1"/>
  <c r="H169" i="6"/>
  <c r="M169" i="6" s="1"/>
  <c r="S169" i="6" s="1"/>
  <c r="F187" i="6"/>
  <c r="K187" i="6" s="1"/>
  <c r="Q187" i="6" s="1"/>
  <c r="G215" i="6"/>
  <c r="L215" i="6" s="1"/>
  <c r="R215" i="6" s="1"/>
  <c r="G170" i="6"/>
  <c r="L170" i="6" s="1"/>
  <c r="R170" i="6" s="1"/>
  <c r="G190" i="6"/>
  <c r="L190" i="6" s="1"/>
  <c r="R190" i="6" s="1"/>
  <c r="H222" i="6"/>
  <c r="M222" i="6" s="1"/>
  <c r="S222" i="6" s="1"/>
  <c r="H165" i="6"/>
  <c r="M165" i="6" s="1"/>
  <c r="S165" i="6" s="1"/>
  <c r="H189" i="6"/>
  <c r="M189" i="6" s="1"/>
  <c r="S189" i="6" s="1"/>
  <c r="H209" i="6"/>
  <c r="M209" i="6" s="1"/>
  <c r="S209" i="6" s="1"/>
  <c r="H241" i="6"/>
  <c r="M241" i="6" s="1"/>
  <c r="S241" i="6" s="1"/>
  <c r="H246" i="6"/>
  <c r="M246" i="6" s="1"/>
  <c r="S246" i="6" s="1"/>
  <c r="H270" i="6"/>
  <c r="M270" i="6" s="1"/>
  <c r="S270" i="6" s="1"/>
  <c r="G290" i="6"/>
  <c r="L290" i="6" s="1"/>
  <c r="R290" i="6" s="1"/>
  <c r="H297" i="6"/>
  <c r="M297" i="6" s="1"/>
  <c r="S297" i="6" s="1"/>
  <c r="H343" i="6"/>
  <c r="M343" i="6" s="1"/>
  <c r="S343" i="6" s="1"/>
  <c r="G247" i="6"/>
  <c r="L247" i="6" s="1"/>
  <c r="R247" i="6" s="1"/>
  <c r="H286" i="6"/>
  <c r="M286" i="6" s="1"/>
  <c r="S286" i="6" s="1"/>
  <c r="G310" i="6"/>
  <c r="L310" i="6" s="1"/>
  <c r="R310" i="6" s="1"/>
  <c r="H339" i="6"/>
  <c r="M339" i="6" s="1"/>
  <c r="S339" i="6" s="1"/>
  <c r="E66" i="6"/>
  <c r="J66" i="6" s="1"/>
  <c r="P66" i="6" s="1"/>
  <c r="F130" i="6"/>
  <c r="K130" i="6" s="1"/>
  <c r="Q130" i="6" s="1"/>
  <c r="H248" i="6"/>
  <c r="M248" i="6" s="1"/>
  <c r="S248" i="6" s="1"/>
  <c r="F6" i="6"/>
  <c r="K6" i="6" s="1"/>
  <c r="Q6" i="6" s="1"/>
  <c r="E19" i="6"/>
  <c r="J19" i="6" s="1"/>
  <c r="P19" i="6" s="1"/>
  <c r="G22" i="6"/>
  <c r="L22" i="6" s="1"/>
  <c r="R22" i="6" s="1"/>
  <c r="G35" i="6"/>
  <c r="L35" i="6" s="1"/>
  <c r="R35" i="6" s="1"/>
  <c r="E38" i="6"/>
  <c r="J38" i="6" s="1"/>
  <c r="P38" i="6" s="1"/>
  <c r="F51" i="6"/>
  <c r="K51" i="6" s="1"/>
  <c r="Q51" i="6" s="1"/>
  <c r="F18" i="6"/>
  <c r="K18" i="6" s="1"/>
  <c r="Q18" i="6" s="1"/>
  <c r="H37" i="6"/>
  <c r="M37" i="6" s="1"/>
  <c r="S37" i="6" s="1"/>
  <c r="H172" i="6"/>
  <c r="M172" i="6" s="1"/>
  <c r="S172" i="6" s="1"/>
  <c r="H175" i="6"/>
  <c r="M175" i="6" s="1"/>
  <c r="S175" i="6" s="1"/>
  <c r="G5" i="6"/>
  <c r="L5" i="6" s="1"/>
  <c r="R5" i="6" s="1"/>
  <c r="H21" i="6"/>
  <c r="M21" i="6" s="1"/>
  <c r="S21" i="6" s="1"/>
  <c r="G34" i="6"/>
  <c r="L34" i="6" s="1"/>
  <c r="R34" i="6" s="1"/>
  <c r="G53" i="6"/>
  <c r="L53" i="6" s="1"/>
  <c r="R53" i="6" s="1"/>
  <c r="E5" i="6"/>
  <c r="J5" i="6" s="1"/>
  <c r="P5" i="6" s="1"/>
  <c r="E18" i="6"/>
  <c r="J18" i="6" s="1"/>
  <c r="P18" i="6" s="1"/>
  <c r="E25" i="6"/>
  <c r="J25" i="6" s="1"/>
  <c r="P25" i="6" s="1"/>
  <c r="G31" i="6"/>
  <c r="L31" i="6" s="1"/>
  <c r="R31" i="6" s="1"/>
  <c r="F41" i="6"/>
  <c r="K41" i="6" s="1"/>
  <c r="Q41" i="6" s="1"/>
  <c r="H47" i="6"/>
  <c r="M47" i="6" s="1"/>
  <c r="S47" i="6" s="1"/>
  <c r="G57" i="6"/>
  <c r="L57" i="6" s="1"/>
  <c r="R57" i="6" s="1"/>
  <c r="E63" i="6"/>
  <c r="J63" i="6" s="1"/>
  <c r="P63" i="6" s="1"/>
  <c r="F143" i="6"/>
  <c r="K143" i="6" s="1"/>
  <c r="Q143" i="6" s="1"/>
  <c r="F107" i="6"/>
  <c r="K107" i="6" s="1"/>
  <c r="Q107" i="6" s="1"/>
  <c r="E115" i="6"/>
  <c r="J115" i="6" s="1"/>
  <c r="P115" i="6" s="1"/>
  <c r="G124" i="6"/>
  <c r="L124" i="6" s="1"/>
  <c r="R124" i="6" s="1"/>
  <c r="E162" i="6"/>
  <c r="J162" i="6" s="1"/>
  <c r="P162" i="6" s="1"/>
  <c r="H268" i="6"/>
  <c r="M268" i="6" s="1"/>
  <c r="S268" i="6" s="1"/>
  <c r="G78" i="6"/>
  <c r="L78" i="6" s="1"/>
  <c r="R78" i="6" s="1"/>
  <c r="G70" i="6"/>
  <c r="L70" i="6" s="1"/>
  <c r="R70" i="6" s="1"/>
  <c r="G86" i="6"/>
  <c r="L86" i="6" s="1"/>
  <c r="R86" i="6" s="1"/>
  <c r="G102" i="6"/>
  <c r="L102" i="6" s="1"/>
  <c r="R102" i="6" s="1"/>
  <c r="G112" i="6"/>
  <c r="L112" i="6" s="1"/>
  <c r="R112" i="6" s="1"/>
  <c r="F124" i="6"/>
  <c r="K124" i="6" s="1"/>
  <c r="Q124" i="6" s="1"/>
  <c r="F128" i="6"/>
  <c r="K128" i="6" s="1"/>
  <c r="Q128" i="6" s="1"/>
  <c r="F156" i="6"/>
  <c r="K156" i="6" s="1"/>
  <c r="Q156" i="6" s="1"/>
  <c r="E159" i="6"/>
  <c r="J159" i="6" s="1"/>
  <c r="P159" i="6" s="1"/>
  <c r="H188" i="6"/>
  <c r="M188" i="6" s="1"/>
  <c r="S188" i="6" s="1"/>
  <c r="H191" i="6"/>
  <c r="M191" i="6" s="1"/>
  <c r="S191" i="6" s="1"/>
  <c r="G220" i="6"/>
  <c r="L220" i="6" s="1"/>
  <c r="R220" i="6" s="1"/>
  <c r="F67" i="6"/>
  <c r="K67" i="6" s="1"/>
  <c r="Q67" i="6" s="1"/>
  <c r="F80" i="6"/>
  <c r="K80" i="6" s="1"/>
  <c r="Q80" i="6" s="1"/>
  <c r="H91" i="6"/>
  <c r="M91" i="6" s="1"/>
  <c r="S91" i="6" s="1"/>
  <c r="E10" i="6"/>
  <c r="J10" i="6" s="1"/>
  <c r="P10" i="6" s="1"/>
  <c r="E43" i="6"/>
  <c r="J43" i="6" s="1"/>
  <c r="P43" i="6" s="1"/>
  <c r="F55" i="6"/>
  <c r="K55" i="6" s="1"/>
  <c r="Q55" i="6" s="1"/>
  <c r="E61" i="6"/>
  <c r="J61" i="6" s="1"/>
  <c r="P61" i="6" s="1"/>
  <c r="F70" i="6"/>
  <c r="K70" i="6" s="1"/>
  <c r="Q70" i="6" s="1"/>
  <c r="G75" i="6"/>
  <c r="L75" i="6" s="1"/>
  <c r="R75" i="6" s="1"/>
  <c r="F78" i="6"/>
  <c r="K78" i="6" s="1"/>
  <c r="Q78" i="6" s="1"/>
  <c r="G82" i="6"/>
  <c r="L82" i="6" s="1"/>
  <c r="R82" i="6" s="1"/>
  <c r="F95" i="6"/>
  <c r="K95" i="6" s="1"/>
  <c r="Q95" i="6" s="1"/>
  <c r="F98" i="6"/>
  <c r="K98" i="6" s="1"/>
  <c r="Q98" i="6" s="1"/>
  <c r="H168" i="6"/>
  <c r="M168" i="6" s="1"/>
  <c r="S168" i="6" s="1"/>
  <c r="F10" i="6"/>
  <c r="K10" i="6" s="1"/>
  <c r="Q10" i="6" s="1"/>
  <c r="H64" i="6"/>
  <c r="M64" i="6" s="1"/>
  <c r="S64" i="6" s="1"/>
  <c r="G29" i="6"/>
  <c r="L29" i="6" s="1"/>
  <c r="R29" i="6" s="1"/>
  <c r="F123" i="6"/>
  <c r="K123" i="6" s="1"/>
  <c r="Q123" i="6" s="1"/>
  <c r="F155" i="6"/>
  <c r="K155" i="6" s="1"/>
  <c r="Q155" i="6" s="1"/>
  <c r="F171" i="6"/>
  <c r="K171" i="6" s="1"/>
  <c r="Q171" i="6" s="1"/>
  <c r="G211" i="6"/>
  <c r="L211" i="6" s="1"/>
  <c r="R211" i="6" s="1"/>
  <c r="H225" i="6"/>
  <c r="M225" i="6" s="1"/>
  <c r="S225" i="6" s="1"/>
  <c r="G294" i="6"/>
  <c r="L294" i="6" s="1"/>
  <c r="R294" i="6" s="1"/>
  <c r="H289" i="6"/>
  <c r="M289" i="6" s="1"/>
  <c r="S289" i="6" s="1"/>
  <c r="E3" i="6"/>
  <c r="J3" i="6" s="1"/>
  <c r="P3" i="6" s="1"/>
  <c r="E22" i="6"/>
  <c r="J22" i="6" s="1"/>
  <c r="P22" i="6" s="1"/>
  <c r="F54" i="6"/>
  <c r="K54" i="6" s="1"/>
  <c r="Q54" i="6" s="1"/>
  <c r="F37" i="6"/>
  <c r="K37" i="6" s="1"/>
  <c r="Q37" i="6" s="1"/>
  <c r="H53" i="6"/>
  <c r="M53" i="6" s="1"/>
  <c r="S53" i="6" s="1"/>
  <c r="E21" i="6"/>
  <c r="J21" i="6" s="1"/>
  <c r="P21" i="6" s="1"/>
  <c r="H63" i="6"/>
  <c r="M63" i="6" s="1"/>
  <c r="S63" i="6" s="1"/>
  <c r="H107" i="6"/>
  <c r="M107" i="6" s="1"/>
  <c r="S107" i="6" s="1"/>
  <c r="G162" i="6"/>
  <c r="L162" i="6" s="1"/>
  <c r="R162" i="6" s="1"/>
  <c r="H78" i="6"/>
  <c r="M78" i="6" s="1"/>
  <c r="S78" i="6" s="1"/>
  <c r="G115" i="6"/>
  <c r="L115" i="6" s="1"/>
  <c r="R115" i="6" s="1"/>
  <c r="E156" i="6"/>
  <c r="J156" i="6" s="1"/>
  <c r="P156" i="6" s="1"/>
  <c r="G188" i="6"/>
  <c r="L188" i="6" s="1"/>
  <c r="R188" i="6" s="1"/>
  <c r="E67" i="6"/>
  <c r="J67" i="6" s="1"/>
  <c r="P67" i="6" s="1"/>
  <c r="E27" i="6"/>
  <c r="J27" i="6" s="1"/>
  <c r="P27" i="6" s="1"/>
  <c r="E58" i="6"/>
  <c r="J58" i="6" s="1"/>
  <c r="P58" i="6" s="1"/>
  <c r="G95" i="6"/>
  <c r="L95" i="6" s="1"/>
  <c r="R95" i="6" s="1"/>
  <c r="G107" i="6"/>
  <c r="L107" i="6" s="1"/>
  <c r="R107" i="6" s="1"/>
  <c r="H112" i="6"/>
  <c r="M112" i="6" s="1"/>
  <c r="S112" i="6" s="1"/>
  <c r="H127" i="6"/>
  <c r="M127" i="6" s="1"/>
  <c r="S127" i="6" s="1"/>
  <c r="G140" i="6"/>
  <c r="L140" i="6" s="1"/>
  <c r="R140" i="6" s="1"/>
  <c r="F178" i="6"/>
  <c r="K178" i="6" s="1"/>
  <c r="Q178" i="6" s="1"/>
  <c r="G216" i="6"/>
  <c r="L216" i="6" s="1"/>
  <c r="R216" i="6" s="1"/>
  <c r="F229" i="6"/>
  <c r="K229" i="6" s="1"/>
  <c r="Q229" i="6" s="1"/>
  <c r="G239" i="6"/>
  <c r="L239" i="6" s="1"/>
  <c r="R239" i="6" s="1"/>
  <c r="F265" i="6"/>
  <c r="K265" i="6" s="1"/>
  <c r="Q265" i="6" s="1"/>
  <c r="E192" i="6"/>
  <c r="J192" i="6" s="1"/>
  <c r="P192" i="6" s="1"/>
  <c r="F207" i="6"/>
  <c r="K207" i="6" s="1"/>
  <c r="Q207" i="6" s="1"/>
  <c r="G260" i="6"/>
  <c r="L260" i="6" s="1"/>
  <c r="R260" i="6" s="1"/>
  <c r="E148" i="6"/>
  <c r="J148" i="6" s="1"/>
  <c r="P148" i="6" s="1"/>
  <c r="E163" i="6"/>
  <c r="J163" i="6" s="1"/>
  <c r="P163" i="6" s="1"/>
  <c r="F176" i="6"/>
  <c r="K176" i="6" s="1"/>
  <c r="Q176" i="6" s="1"/>
  <c r="H200" i="6"/>
  <c r="M200" i="6" s="1"/>
  <c r="S200" i="6" s="1"/>
  <c r="H232" i="6"/>
  <c r="M232" i="6" s="1"/>
  <c r="S232" i="6" s="1"/>
  <c r="E245" i="6"/>
  <c r="J245" i="6" s="1"/>
  <c r="P245" i="6" s="1"/>
  <c r="E136" i="6"/>
  <c r="J136" i="6" s="1"/>
  <c r="P136" i="6" s="1"/>
  <c r="F150" i="6"/>
  <c r="K150" i="6" s="1"/>
  <c r="Q150" i="6" s="1"/>
  <c r="F166" i="6"/>
  <c r="K166" i="6" s="1"/>
  <c r="Q166" i="6" s="1"/>
  <c r="G176" i="6"/>
  <c r="L176" i="6" s="1"/>
  <c r="R176" i="6" s="1"/>
  <c r="F217" i="6"/>
  <c r="K217" i="6" s="1"/>
  <c r="Q217" i="6" s="1"/>
  <c r="F295" i="6"/>
  <c r="K295" i="6" s="1"/>
  <c r="Q295" i="6" s="1"/>
  <c r="F318" i="6"/>
  <c r="K318" i="6" s="1"/>
  <c r="Q318" i="6" s="1"/>
  <c r="E319" i="6"/>
  <c r="J319" i="6" s="1"/>
  <c r="P319" i="6" s="1"/>
  <c r="E316" i="6"/>
  <c r="J316" i="6" s="1"/>
  <c r="P316" i="6" s="1"/>
  <c r="E338" i="6"/>
  <c r="J338" i="6" s="1"/>
  <c r="P338" i="6" s="1"/>
  <c r="F58" i="6"/>
  <c r="K58" i="6" s="1"/>
  <c r="Q58" i="6" s="1"/>
  <c r="G90" i="6"/>
  <c r="L90" i="6" s="1"/>
  <c r="R90" i="6" s="1"/>
  <c r="H121" i="6"/>
  <c r="M121" i="6" s="1"/>
  <c r="S121" i="6" s="1"/>
  <c r="H56" i="6"/>
  <c r="M56" i="6" s="1"/>
  <c r="S56" i="6" s="1"/>
  <c r="G142" i="6"/>
  <c r="L142" i="6" s="1"/>
  <c r="R142" i="6" s="1"/>
  <c r="F244" i="6"/>
  <c r="K244" i="6" s="1"/>
  <c r="Q244" i="6" s="1"/>
  <c r="G195" i="6"/>
  <c r="L195" i="6" s="1"/>
  <c r="R195" i="6" s="1"/>
  <c r="G227" i="6"/>
  <c r="L227" i="6" s="1"/>
  <c r="R227" i="6" s="1"/>
  <c r="H301" i="6"/>
  <c r="M301" i="6" s="1"/>
  <c r="S301" i="6" s="1"/>
  <c r="F307" i="6"/>
  <c r="K307" i="6" s="1"/>
  <c r="Q307" i="6" s="1"/>
  <c r="H327" i="6"/>
  <c r="M327" i="6" s="1"/>
  <c r="S327" i="6" s="1"/>
  <c r="G248" i="6"/>
  <c r="L248" i="6" s="1"/>
  <c r="R248" i="6" s="1"/>
  <c r="G6" i="6"/>
  <c r="L6" i="6" s="1"/>
  <c r="R6" i="6" s="1"/>
  <c r="H5" i="6"/>
  <c r="M5" i="6" s="1"/>
  <c r="S5" i="6" s="1"/>
  <c r="G9" i="6"/>
  <c r="L9" i="6" s="1"/>
  <c r="R9" i="6" s="1"/>
  <c r="G47" i="6"/>
  <c r="L47" i="6" s="1"/>
  <c r="R47" i="6" s="1"/>
  <c r="H143" i="6"/>
  <c r="M143" i="6" s="1"/>
  <c r="S143" i="6" s="1"/>
  <c r="F268" i="6"/>
  <c r="K268" i="6" s="1"/>
  <c r="Q268" i="6" s="1"/>
  <c r="E70" i="6"/>
  <c r="J70" i="6" s="1"/>
  <c r="P70" i="6" s="1"/>
  <c r="F159" i="6"/>
  <c r="K159" i="6" s="1"/>
  <c r="Q159" i="6" s="1"/>
  <c r="G191" i="6"/>
  <c r="L191" i="6" s="1"/>
  <c r="R191" i="6" s="1"/>
  <c r="E45" i="6"/>
  <c r="J45" i="6" s="1"/>
  <c r="P45" i="6" s="1"/>
  <c r="E88" i="6"/>
  <c r="J88" i="6" s="1"/>
  <c r="P88" i="6" s="1"/>
  <c r="H99" i="6"/>
  <c r="M99" i="6" s="1"/>
  <c r="S99" i="6" s="1"/>
  <c r="G114" i="6"/>
  <c r="L114" i="6" s="1"/>
  <c r="R114" i="6" s="1"/>
  <c r="G127" i="6"/>
  <c r="L127" i="6" s="1"/>
  <c r="R127" i="6" s="1"/>
  <c r="G146" i="6"/>
  <c r="L146" i="6" s="1"/>
  <c r="R146" i="6" s="1"/>
  <c r="E178" i="6"/>
  <c r="J178" i="6" s="1"/>
  <c r="P178" i="6" s="1"/>
  <c r="F252" i="6"/>
  <c r="K252" i="6" s="1"/>
  <c r="Q252" i="6" s="1"/>
  <c r="G219" i="6"/>
  <c r="L219" i="6" s="1"/>
  <c r="R219" i="6" s="1"/>
  <c r="F239" i="6"/>
  <c r="K239" i="6" s="1"/>
  <c r="Q239" i="6" s="1"/>
  <c r="E271" i="6"/>
  <c r="J271" i="6" s="1"/>
  <c r="P271" i="6" s="1"/>
  <c r="H251" i="6"/>
  <c r="M251" i="6" s="1"/>
  <c r="S251" i="6" s="1"/>
  <c r="H139" i="6"/>
  <c r="M139" i="6" s="1"/>
  <c r="S139" i="6" s="1"/>
  <c r="E179" i="6"/>
  <c r="J179" i="6" s="1"/>
  <c r="P179" i="6" s="1"/>
  <c r="G200" i="6"/>
  <c r="L200" i="6" s="1"/>
  <c r="R200" i="6" s="1"/>
  <c r="E213" i="6"/>
  <c r="J213" i="6" s="1"/>
  <c r="P213" i="6" s="1"/>
  <c r="F236" i="6"/>
  <c r="K236" i="6" s="1"/>
  <c r="Q236" i="6" s="1"/>
  <c r="E251" i="6"/>
  <c r="J251" i="6" s="1"/>
  <c r="P251" i="6" s="1"/>
  <c r="E277" i="6"/>
  <c r="J277" i="6" s="1"/>
  <c r="P277" i="6" s="1"/>
  <c r="G192" i="6"/>
  <c r="L192" i="6" s="1"/>
  <c r="R192" i="6" s="1"/>
  <c r="G203" i="6"/>
  <c r="L203" i="6" s="1"/>
  <c r="R203" i="6" s="1"/>
  <c r="G263" i="6"/>
  <c r="L263" i="6" s="1"/>
  <c r="R263" i="6" s="1"/>
  <c r="E261" i="6"/>
  <c r="J261" i="6" s="1"/>
  <c r="P261" i="6" s="1"/>
  <c r="E281" i="6"/>
  <c r="J281" i="6" s="1"/>
  <c r="P281" i="6" s="1"/>
  <c r="H280" i="6"/>
  <c r="M280" i="6" s="1"/>
  <c r="S280" i="6" s="1"/>
  <c r="F306" i="6"/>
  <c r="K306" i="6" s="1"/>
  <c r="Q306" i="6" s="1"/>
  <c r="F288" i="6"/>
  <c r="K288" i="6" s="1"/>
  <c r="Q288" i="6" s="1"/>
  <c r="F311" i="6"/>
  <c r="K311" i="6" s="1"/>
  <c r="Q311" i="6" s="1"/>
  <c r="E303" i="6"/>
  <c r="J303" i="6" s="1"/>
  <c r="P303" i="6" s="1"/>
  <c r="E296" i="6"/>
  <c r="J296" i="6" s="1"/>
  <c r="P296" i="6" s="1"/>
  <c r="F302" i="6"/>
  <c r="K302" i="6" s="1"/>
  <c r="Q302" i="6" s="1"/>
  <c r="E312" i="6"/>
  <c r="J312" i="6" s="1"/>
  <c r="P312" i="6" s="1"/>
  <c r="E322" i="6"/>
  <c r="J322" i="6" s="1"/>
  <c r="P322" i="6" s="1"/>
  <c r="H333" i="6"/>
  <c r="M333" i="6" s="1"/>
  <c r="S333" i="6" s="1"/>
  <c r="E315" i="6"/>
  <c r="J315" i="6" s="1"/>
  <c r="P315" i="6" s="1"/>
  <c r="F323" i="6"/>
  <c r="K323" i="6" s="1"/>
  <c r="Q323" i="6" s="1"/>
  <c r="F328" i="6"/>
  <c r="K328" i="6" s="1"/>
  <c r="Q328" i="6" s="1"/>
  <c r="H320" i="6"/>
  <c r="M320" i="6" s="1"/>
  <c r="S320" i="6" s="1"/>
  <c r="E329" i="6"/>
  <c r="J329" i="6" s="1"/>
  <c r="P329" i="6" s="1"/>
  <c r="F341" i="6"/>
  <c r="K341" i="6" s="1"/>
  <c r="Q341" i="6" s="1"/>
  <c r="E320" i="6"/>
  <c r="J320" i="6" s="1"/>
  <c r="P320" i="6" s="1"/>
  <c r="F332" i="6"/>
  <c r="K332" i="6" s="1"/>
  <c r="Q332" i="6" s="1"/>
  <c r="G327" i="6"/>
  <c r="L327" i="6" s="1"/>
  <c r="R327" i="6" s="1"/>
  <c r="G335" i="6"/>
  <c r="L335" i="6" s="1"/>
  <c r="R335" i="6" s="1"/>
  <c r="E326" i="6"/>
  <c r="J326" i="6" s="1"/>
  <c r="P326" i="6" s="1"/>
  <c r="E342" i="6"/>
  <c r="J342" i="6" s="1"/>
  <c r="P342" i="6" s="1"/>
  <c r="E345" i="6"/>
  <c r="J345" i="6" s="1"/>
  <c r="P345" i="6" s="1"/>
  <c r="F42" i="6"/>
  <c r="K42" i="6" s="1"/>
  <c r="Q42" i="6" s="1"/>
  <c r="G154" i="6"/>
  <c r="L154" i="6" s="1"/>
  <c r="R154" i="6" s="1"/>
  <c r="H145" i="6"/>
  <c r="M145" i="6" s="1"/>
  <c r="S145" i="6" s="1"/>
  <c r="G174" i="6"/>
  <c r="L174" i="6" s="1"/>
  <c r="R174" i="6" s="1"/>
  <c r="F272" i="6"/>
  <c r="K272" i="6" s="1"/>
  <c r="Q272" i="6" s="1"/>
  <c r="G19" i="6"/>
  <c r="L19" i="6" s="1"/>
  <c r="R19" i="6" s="1"/>
  <c r="G175" i="6"/>
  <c r="L175" i="6" s="1"/>
  <c r="R175" i="6" s="1"/>
  <c r="E15" i="6"/>
  <c r="J15" i="6" s="1"/>
  <c r="P15" i="6" s="1"/>
  <c r="G268" i="6"/>
  <c r="L268" i="6" s="1"/>
  <c r="R268" i="6" s="1"/>
  <c r="E102" i="6"/>
  <c r="J102" i="6" s="1"/>
  <c r="P102" i="6" s="1"/>
  <c r="F82" i="6"/>
  <c r="K82" i="6" s="1"/>
  <c r="Q82" i="6" s="1"/>
  <c r="H104" i="6"/>
  <c r="M104" i="6" s="1"/>
  <c r="S104" i="6" s="1"/>
  <c r="E120" i="6"/>
  <c r="J120" i="6" s="1"/>
  <c r="P120" i="6" s="1"/>
  <c r="H216" i="6"/>
  <c r="M216" i="6" s="1"/>
  <c r="S216" i="6" s="1"/>
  <c r="H252" i="6"/>
  <c r="M252" i="6" s="1"/>
  <c r="S252" i="6" s="1"/>
  <c r="E265" i="6"/>
  <c r="J265" i="6" s="1"/>
  <c r="P265" i="6" s="1"/>
  <c r="E182" i="6"/>
  <c r="J182" i="6" s="1"/>
  <c r="P182" i="6" s="1"/>
  <c r="E204" i="6"/>
  <c r="J204" i="6" s="1"/>
  <c r="P204" i="6" s="1"/>
  <c r="G283" i="6"/>
  <c r="L283" i="6" s="1"/>
  <c r="R283" i="6" s="1"/>
  <c r="G235" i="6"/>
  <c r="L235" i="6" s="1"/>
  <c r="R235" i="6" s="1"/>
  <c r="E205" i="6"/>
  <c r="J205" i="6" s="1"/>
  <c r="P205" i="6" s="1"/>
  <c r="H244" i="6"/>
  <c r="M244" i="6" s="1"/>
  <c r="S244" i="6" s="1"/>
  <c r="F287" i="6"/>
  <c r="K287" i="6" s="1"/>
  <c r="Q287" i="6" s="1"/>
  <c r="E284" i="6"/>
  <c r="J284" i="6" s="1"/>
  <c r="P284" i="6" s="1"/>
  <c r="H279" i="6"/>
  <c r="M279" i="6" s="1"/>
  <c r="S279" i="6" s="1"/>
  <c r="H336" i="6"/>
  <c r="M336" i="6" s="1"/>
  <c r="S336" i="6" s="1"/>
  <c r="H292" i="6"/>
  <c r="M292" i="6" s="1"/>
  <c r="S292" i="6" s="1"/>
  <c r="H308" i="6"/>
  <c r="M308" i="6" s="1"/>
  <c r="S308" i="6" s="1"/>
  <c r="G322" i="6"/>
  <c r="L322" i="6" s="1"/>
  <c r="R322" i="6" s="1"/>
  <c r="G340" i="6"/>
  <c r="L340" i="6" s="1"/>
  <c r="R340" i="6" s="1"/>
  <c r="F312" i="6"/>
  <c r="K312" i="6" s="1"/>
  <c r="Q312" i="6" s="1"/>
  <c r="H325" i="6"/>
  <c r="M325" i="6" s="1"/>
  <c r="S325" i="6" s="1"/>
  <c r="E328" i="6"/>
  <c r="J328" i="6" s="1"/>
  <c r="P328" i="6" s="1"/>
  <c r="G329" i="6"/>
  <c r="L329" i="6" s="1"/>
  <c r="R329" i="6" s="1"/>
  <c r="G341" i="6"/>
  <c r="L341" i="6" s="1"/>
  <c r="R341" i="6" s="1"/>
  <c r="H342" i="6"/>
  <c r="M342" i="6" s="1"/>
  <c r="S342" i="6" s="1"/>
  <c r="G197" i="6"/>
  <c r="L197" i="6" s="1"/>
  <c r="R197" i="6" s="1"/>
  <c r="E237" i="6"/>
  <c r="J237" i="6" s="1"/>
  <c r="P237" i="6" s="1"/>
  <c r="E287" i="6"/>
  <c r="J287" i="6" s="1"/>
  <c r="P287" i="6" s="1"/>
  <c r="E269" i="6"/>
  <c r="J269" i="6" s="1"/>
  <c r="P269" i="6" s="1"/>
  <c r="F298" i="6"/>
  <c r="K298" i="6" s="1"/>
  <c r="Q298" i="6" s="1"/>
  <c r="E336" i="6"/>
  <c r="J336" i="6" s="1"/>
  <c r="P336" i="6" s="1"/>
  <c r="F322" i="6"/>
  <c r="K322" i="6" s="1"/>
  <c r="Q322" i="6" s="1"/>
  <c r="F291" i="6"/>
  <c r="K291" i="6" s="1"/>
  <c r="Q291" i="6" s="1"/>
  <c r="E333" i="6"/>
  <c r="J333" i="6" s="1"/>
  <c r="P333" i="6" s="1"/>
  <c r="F325" i="6"/>
  <c r="K325" i="6" s="1"/>
  <c r="Q325" i="6" s="1"/>
  <c r="H316" i="6"/>
  <c r="M316" i="6" s="1"/>
  <c r="S316" i="6" s="1"/>
  <c r="G332" i="6"/>
  <c r="L332" i="6" s="1"/>
  <c r="R332" i="6" s="1"/>
  <c r="H334" i="6"/>
  <c r="M334" i="6" s="1"/>
  <c r="S334" i="6" s="1"/>
  <c r="H73" i="6"/>
  <c r="M73" i="6" s="1"/>
  <c r="S73" i="6" s="1"/>
  <c r="H32" i="6"/>
  <c r="M32" i="6" s="1"/>
  <c r="S32" i="6" s="1"/>
  <c r="G17" i="6"/>
  <c r="L17" i="6" s="1"/>
  <c r="R17" i="6" s="1"/>
  <c r="H89" i="6"/>
  <c r="M89" i="6" s="1"/>
  <c r="S89" i="6" s="1"/>
  <c r="F163" i="6"/>
  <c r="K163" i="6" s="1"/>
  <c r="Q163" i="6" s="1"/>
  <c r="H136" i="6"/>
  <c r="M136" i="6" s="1"/>
  <c r="S136" i="6" s="1"/>
  <c r="H258" i="6"/>
  <c r="M258" i="6" s="1"/>
  <c r="S258" i="6" s="1"/>
  <c r="H173" i="6"/>
  <c r="M173" i="6" s="1"/>
  <c r="S173" i="6" s="1"/>
  <c r="H250" i="6"/>
  <c r="M250" i="6" s="1"/>
  <c r="S250" i="6" s="1"/>
  <c r="H238" i="6"/>
  <c r="M238" i="6" s="1"/>
  <c r="S238" i="6" s="1"/>
  <c r="H344" i="6"/>
  <c r="M344" i="6" s="1"/>
  <c r="S344" i="6" s="1"/>
  <c r="F35" i="6"/>
  <c r="K35" i="6" s="1"/>
  <c r="Q35" i="6" s="1"/>
  <c r="F2" i="6"/>
  <c r="K2" i="6" s="1"/>
  <c r="Q2" i="6" s="1"/>
  <c r="G172" i="6"/>
  <c r="L172" i="6" s="1"/>
  <c r="R172" i="6" s="1"/>
  <c r="F21" i="6"/>
  <c r="K21" i="6" s="1"/>
  <c r="Q21" i="6" s="1"/>
  <c r="E34" i="6"/>
  <c r="J34" i="6" s="1"/>
  <c r="P34" i="6" s="1"/>
  <c r="F57" i="6"/>
  <c r="K57" i="6" s="1"/>
  <c r="Q57" i="6" s="1"/>
  <c r="E112" i="6"/>
  <c r="J112" i="6" s="1"/>
  <c r="P112" i="6" s="1"/>
  <c r="E7" i="6"/>
  <c r="J7" i="6" s="1"/>
  <c r="P7" i="6" s="1"/>
  <c r="E23" i="6"/>
  <c r="J23" i="6" s="1"/>
  <c r="P23" i="6" s="1"/>
  <c r="E39" i="6"/>
  <c r="J39" i="6" s="1"/>
  <c r="P39" i="6" s="1"/>
  <c r="E55" i="6"/>
  <c r="J55" i="6" s="1"/>
  <c r="P55" i="6" s="1"/>
  <c r="E86" i="6"/>
  <c r="J86" i="6" s="1"/>
  <c r="P86" i="6" s="1"/>
  <c r="G134" i="6"/>
  <c r="L134" i="6" s="1"/>
  <c r="R134" i="6" s="1"/>
  <c r="E220" i="6"/>
  <c r="J220" i="6" s="1"/>
  <c r="P220" i="6" s="1"/>
  <c r="F83" i="6"/>
  <c r="K83" i="6" s="1"/>
  <c r="Q83" i="6" s="1"/>
  <c r="F79" i="6"/>
  <c r="K79" i="6" s="1"/>
  <c r="Q79" i="6" s="1"/>
  <c r="G108" i="6"/>
  <c r="L108" i="6" s="1"/>
  <c r="R108" i="6" s="1"/>
  <c r="E131" i="6"/>
  <c r="J131" i="6" s="1"/>
  <c r="P131" i="6" s="1"/>
  <c r="E146" i="6"/>
  <c r="J146" i="6" s="1"/>
  <c r="P146" i="6" s="1"/>
  <c r="H271" i="6"/>
  <c r="M271" i="6" s="1"/>
  <c r="S271" i="6" s="1"/>
  <c r="E201" i="6"/>
  <c r="J201" i="6" s="1"/>
  <c r="P201" i="6" s="1"/>
  <c r="F251" i="6"/>
  <c r="K251" i="6" s="1"/>
  <c r="Q251" i="6" s="1"/>
  <c r="E132" i="6"/>
  <c r="J132" i="6" s="1"/>
  <c r="P132" i="6" s="1"/>
  <c r="H142" i="6"/>
  <c r="M142" i="6" s="1"/>
  <c r="S142" i="6" s="1"/>
  <c r="H190" i="6"/>
  <c r="M190" i="6" s="1"/>
  <c r="S190" i="6" s="1"/>
  <c r="G204" i="6"/>
  <c r="L204" i="6" s="1"/>
  <c r="R204" i="6" s="1"/>
  <c r="H213" i="6"/>
  <c r="M213" i="6" s="1"/>
  <c r="S213" i="6" s="1"/>
  <c r="G236" i="6"/>
  <c r="L236" i="6" s="1"/>
  <c r="R236" i="6" s="1"/>
  <c r="E260" i="6"/>
  <c r="J260" i="6" s="1"/>
  <c r="P260" i="6" s="1"/>
  <c r="F277" i="6"/>
  <c r="K277" i="6" s="1"/>
  <c r="Q277" i="6" s="1"/>
  <c r="E184" i="6"/>
  <c r="J184" i="6" s="1"/>
  <c r="P184" i="6" s="1"/>
  <c r="G196" i="6"/>
  <c r="L196" i="6" s="1"/>
  <c r="R196" i="6" s="1"/>
  <c r="E223" i="6"/>
  <c r="J223" i="6" s="1"/>
  <c r="P223" i="6" s="1"/>
  <c r="F249" i="6"/>
  <c r="K249" i="6" s="1"/>
  <c r="Q249" i="6" s="1"/>
  <c r="H212" i="6"/>
  <c r="M212" i="6" s="1"/>
  <c r="S212" i="6" s="1"/>
  <c r="G264" i="6"/>
  <c r="L264" i="6" s="1"/>
  <c r="R264" i="6" s="1"/>
  <c r="G281" i="6"/>
  <c r="L281" i="6" s="1"/>
  <c r="R281" i="6" s="1"/>
  <c r="F300" i="6"/>
  <c r="K300" i="6" s="1"/>
  <c r="Q300" i="6" s="1"/>
  <c r="E209" i="6"/>
  <c r="J209" i="6" s="1"/>
  <c r="P209" i="6" s="1"/>
  <c r="E225" i="6"/>
  <c r="J225" i="6" s="1"/>
  <c r="P225" i="6" s="1"/>
  <c r="E241" i="6"/>
  <c r="J241" i="6" s="1"/>
  <c r="P241" i="6" s="1"/>
  <c r="G280" i="6"/>
  <c r="L280" i="6" s="1"/>
  <c r="R280" i="6" s="1"/>
  <c r="G295" i="6"/>
  <c r="L295" i="6" s="1"/>
  <c r="R295" i="6" s="1"/>
  <c r="G298" i="6"/>
  <c r="L298" i="6" s="1"/>
  <c r="R298" i="6" s="1"/>
  <c r="E314" i="6"/>
  <c r="J314" i="6" s="1"/>
  <c r="P314" i="6" s="1"/>
  <c r="E273" i="6"/>
  <c r="J273" i="6" s="1"/>
  <c r="P273" i="6" s="1"/>
  <c r="E292" i="6"/>
  <c r="J292" i="6" s="1"/>
  <c r="P292" i="6" s="1"/>
  <c r="G296" i="6"/>
  <c r="L296" i="6" s="1"/>
  <c r="R296" i="6" s="1"/>
  <c r="G312" i="6"/>
  <c r="L312" i="6" s="1"/>
  <c r="R312" i="6" s="1"/>
  <c r="H318" i="6"/>
  <c r="M318" i="6" s="1"/>
  <c r="S318" i="6" s="1"/>
  <c r="H322" i="6"/>
  <c r="M322" i="6" s="1"/>
  <c r="S322" i="6" s="1"/>
  <c r="H340" i="6"/>
  <c r="M340" i="6" s="1"/>
  <c r="S340" i="6" s="1"/>
  <c r="F308" i="6"/>
  <c r="K308" i="6" s="1"/>
  <c r="Q308" i="6" s="1"/>
  <c r="F333" i="6"/>
  <c r="K333" i="6" s="1"/>
  <c r="Q333" i="6" s="1"/>
  <c r="F319" i="6"/>
  <c r="K319" i="6" s="1"/>
  <c r="Q319" i="6" s="1"/>
  <c r="E325" i="6"/>
  <c r="J325" i="6" s="1"/>
  <c r="P325" i="6" s="1"/>
  <c r="H328" i="6"/>
  <c r="M328" i="6" s="1"/>
  <c r="S328" i="6" s="1"/>
  <c r="H324" i="6"/>
  <c r="M324" i="6" s="1"/>
  <c r="S324" i="6" s="1"/>
  <c r="F337" i="6"/>
  <c r="K337" i="6" s="1"/>
  <c r="Q337" i="6" s="1"/>
  <c r="E324" i="6"/>
  <c r="J324" i="6" s="1"/>
  <c r="P324" i="6" s="1"/>
  <c r="G337" i="6"/>
  <c r="L337" i="6" s="1"/>
  <c r="R337" i="6" s="1"/>
  <c r="H330" i="6"/>
  <c r="M330" i="6" s="1"/>
  <c r="S330" i="6" s="1"/>
  <c r="H338" i="6"/>
  <c r="M338" i="6" s="1"/>
  <c r="S338" i="6" s="1"/>
  <c r="E330" i="6"/>
  <c r="J330" i="6" s="1"/>
  <c r="P330" i="6" s="1"/>
  <c r="E94" i="6"/>
  <c r="J94" i="6" s="1"/>
  <c r="P94" i="6" s="1"/>
  <c r="H93" i="6"/>
  <c r="M93" i="6" s="1"/>
  <c r="S93" i="6" s="1"/>
  <c r="H230" i="6"/>
  <c r="M230" i="6" s="1"/>
  <c r="S230" i="6" s="1"/>
  <c r="H194" i="6"/>
  <c r="M194" i="6" s="1"/>
  <c r="S194" i="6" s="1"/>
  <c r="F256" i="6"/>
  <c r="K256" i="6" s="1"/>
  <c r="Q256" i="6" s="1"/>
  <c r="G66" i="6"/>
  <c r="L66" i="6" s="1"/>
  <c r="R66" i="6" s="1"/>
  <c r="H18" i="6"/>
  <c r="M18" i="6" s="1"/>
  <c r="S18" i="6" s="1"/>
  <c r="F50" i="6"/>
  <c r="K50" i="6" s="1"/>
  <c r="Q50" i="6" s="1"/>
  <c r="E41" i="6"/>
  <c r="J41" i="6" s="1"/>
  <c r="P41" i="6" s="1"/>
  <c r="G94" i="6"/>
  <c r="L94" i="6" s="1"/>
  <c r="R94" i="6" s="1"/>
  <c r="F39" i="6"/>
  <c r="K39" i="6" s="1"/>
  <c r="Q39" i="6" s="1"/>
  <c r="E92" i="6"/>
  <c r="J92" i="6" s="1"/>
  <c r="P92" i="6" s="1"/>
  <c r="F110" i="6"/>
  <c r="K110" i="6" s="1"/>
  <c r="Q110" i="6" s="1"/>
  <c r="E229" i="6"/>
  <c r="J229" i="6" s="1"/>
  <c r="P229" i="6" s="1"/>
  <c r="E233" i="6"/>
  <c r="J233" i="6" s="1"/>
  <c r="P233" i="6" s="1"/>
  <c r="G207" i="6"/>
  <c r="L207" i="6" s="1"/>
  <c r="R207" i="6" s="1"/>
  <c r="H155" i="6"/>
  <c r="M155" i="6" s="1"/>
  <c r="S155" i="6" s="1"/>
  <c r="F192" i="6"/>
  <c r="K192" i="6" s="1"/>
  <c r="Q192" i="6" s="1"/>
  <c r="F232" i="6"/>
  <c r="K232" i="6" s="1"/>
  <c r="Q232" i="6" s="1"/>
  <c r="G147" i="6"/>
  <c r="L147" i="6" s="1"/>
  <c r="R147" i="6" s="1"/>
  <c r="F263" i="6"/>
  <c r="K263" i="6" s="1"/>
  <c r="Q263" i="6" s="1"/>
  <c r="H215" i="6"/>
  <c r="M215" i="6" s="1"/>
  <c r="S215" i="6" s="1"/>
  <c r="G267" i="6"/>
  <c r="L267" i="6" s="1"/>
  <c r="R267" i="6" s="1"/>
  <c r="H300" i="6"/>
  <c r="M300" i="6" s="1"/>
  <c r="S300" i="6" s="1"/>
  <c r="G300" i="6"/>
  <c r="L300" i="6" s="1"/>
  <c r="R300" i="6" s="1"/>
  <c r="G311" i="6"/>
  <c r="L311" i="6" s="1"/>
  <c r="R311" i="6" s="1"/>
  <c r="H303" i="6"/>
  <c r="M303" i="6" s="1"/>
  <c r="S303" i="6" s="1"/>
  <c r="F299" i="6"/>
  <c r="K299" i="6" s="1"/>
  <c r="Q299" i="6" s="1"/>
  <c r="G318" i="6"/>
  <c r="L318" i="6" s="1"/>
  <c r="R318" i="6" s="1"/>
  <c r="E340" i="6"/>
  <c r="J340" i="6" s="1"/>
  <c r="P340" i="6" s="1"/>
  <c r="F315" i="6"/>
  <c r="K315" i="6" s="1"/>
  <c r="Q315" i="6" s="1"/>
  <c r="E323" i="6"/>
  <c r="J323" i="6" s="1"/>
  <c r="P323" i="6" s="1"/>
  <c r="F329" i="6"/>
  <c r="K329" i="6" s="1"/>
  <c r="Q329" i="6" s="1"/>
  <c r="E341" i="6"/>
  <c r="J341" i="6" s="1"/>
  <c r="P341" i="6" s="1"/>
  <c r="G331" i="6"/>
  <c r="L331" i="6" s="1"/>
  <c r="R331" i="6" s="1"/>
  <c r="E334" i="6"/>
  <c r="J334" i="6" s="1"/>
  <c r="P334" i="6" s="1"/>
  <c r="E255" i="6"/>
  <c r="J255" i="6" s="1"/>
  <c r="P255" i="6" s="1"/>
  <c r="H193" i="6"/>
  <c r="M193" i="6" s="1"/>
  <c r="S193" i="6" s="1"/>
  <c r="H247" i="6"/>
  <c r="M247" i="6" s="1"/>
  <c r="S247" i="6" s="1"/>
  <c r="H306" i="6"/>
  <c r="M306" i="6" s="1"/>
  <c r="S306" i="6" s="1"/>
  <c r="G314" i="6"/>
  <c r="L314" i="6" s="1"/>
  <c r="R314" i="6" s="1"/>
  <c r="G302" i="6"/>
  <c r="L302" i="6" s="1"/>
  <c r="R302" i="6" s="1"/>
  <c r="F340" i="6"/>
  <c r="K340" i="6" s="1"/>
  <c r="Q340" i="6" s="1"/>
  <c r="E318" i="6"/>
  <c r="J318" i="6" s="1"/>
  <c r="P318" i="6" s="1"/>
  <c r="E304" i="6"/>
  <c r="J304" i="6" s="1"/>
  <c r="P304" i="6" s="1"/>
  <c r="G328" i="6"/>
  <c r="L328" i="6" s="1"/>
  <c r="R328" i="6" s="1"/>
  <c r="E337" i="6"/>
  <c r="J337" i="6" s="1"/>
  <c r="P337" i="6" s="1"/>
  <c r="H326" i="6"/>
  <c r="M326" i="6" s="1"/>
  <c r="S326" i="6" s="1"/>
  <c r="H345" i="6"/>
  <c r="M345" i="6" s="1"/>
  <c r="S345" i="6" s="1"/>
  <c r="F346" i="6"/>
  <c r="K346" i="6" s="1"/>
  <c r="Q346" i="6" s="1"/>
  <c r="G346" i="6"/>
  <c r="L346" i="6" s="1"/>
  <c r="R346" i="6" s="1"/>
  <c r="E346" i="6"/>
  <c r="J346" i="6" s="1"/>
  <c r="P346" i="6" s="1"/>
  <c r="H346" i="6"/>
  <c r="M346" i="6" s="1"/>
  <c r="S346" i="6" s="1"/>
  <c r="P2" i="4"/>
  <c r="P8" i="4" l="1"/>
  <c r="R8" i="4"/>
  <c r="R2" i="4"/>
  <c r="P5" i="4" l="1"/>
  <c r="N25" i="5" s="1"/>
  <c r="N29" i="5" s="1"/>
  <c r="P4" i="4"/>
  <c r="P25" i="5" s="1"/>
  <c r="P29" i="5" s="1"/>
  <c r="P11" i="4"/>
  <c r="K25" i="5" s="1"/>
  <c r="K29" i="5" s="1"/>
  <c r="P10" i="4"/>
  <c r="M25" i="5" s="1"/>
  <c r="M29" i="5" s="1"/>
  <c r="M30" i="5" l="1"/>
  <c r="M26" i="5"/>
  <c r="M28" i="5" s="1"/>
  <c r="O351" i="6"/>
  <c r="O352" i="6" s="1"/>
  <c r="M27" i="5"/>
  <c r="K30" i="5"/>
  <c r="K27" i="5"/>
  <c r="O347" i="6"/>
  <c r="O348" i="6" s="1"/>
  <c r="K26" i="5"/>
  <c r="K28" i="5" s="1"/>
  <c r="P27" i="5"/>
  <c r="P30" i="5"/>
  <c r="O353" i="6"/>
  <c r="P26" i="5"/>
  <c r="P28" i="5" s="1"/>
  <c r="N27" i="5"/>
  <c r="N26" i="5"/>
  <c r="N28" i="5" s="1"/>
  <c r="O349" i="6"/>
  <c r="N30" i="5"/>
  <c r="O350" i="6" l="1"/>
  <c r="O355" i="6"/>
  <c r="O356" i="6"/>
  <c r="O354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AlexD</author>
  </authors>
  <commentList>
    <comment ref="A2" authorId="0" shapeId="0" xr:uid="{476879C3-0AA9-4C3C-BAAA-E22C16F69B44}">
      <text>
        <r>
          <rPr>
            <sz val="9"/>
            <color indexed="81"/>
            <rFont val="Tahoma"/>
            <family val="2"/>
          </rPr>
          <t>Summed counts of all projections in primary energy window of raw 
V SPECT data.</t>
        </r>
      </text>
    </comment>
    <comment ref="E2" authorId="0" shapeId="0" xr:uid="{FBB113CB-48FE-4C6F-B0F0-A3DA41591740}">
      <text>
        <r>
          <rPr>
            <sz val="9"/>
            <color indexed="81"/>
            <rFont val="Tahoma"/>
            <family val="2"/>
          </rPr>
          <t>Ratio of ∑v1:∑v2.</t>
        </r>
      </text>
    </comment>
    <comment ref="A3" authorId="0" shapeId="0" xr:uid="{7597D721-106C-4395-8FAF-88ED470C1BAF}">
      <text>
        <r>
          <rPr>
            <sz val="9"/>
            <color indexed="81"/>
            <rFont val="Tahoma"/>
            <family val="2"/>
          </rPr>
          <t>Summed counts of all projections in Compton energy window of raw 
V SPECT data.</t>
        </r>
      </text>
    </comment>
    <comment ref="E3" authorId="0" shapeId="0" xr:uid="{EE8F601B-85F1-4F12-BE2B-83FCB418B424}">
      <text>
        <r>
          <rPr>
            <sz val="9"/>
            <color indexed="81"/>
            <rFont val="Tahoma"/>
            <family val="2"/>
          </rPr>
          <t>Ventilation count rate in counts per second.</t>
        </r>
      </text>
    </comment>
    <comment ref="A4" authorId="0" shapeId="0" xr:uid="{53858DC7-4B13-4389-98D8-F83B011FA28F}">
      <text>
        <r>
          <rPr>
            <sz val="9"/>
            <color indexed="81"/>
            <rFont val="Tahoma"/>
            <family val="2"/>
          </rPr>
          <t>Delay since V SPECT performed, in minutes.</t>
        </r>
      </text>
    </comment>
    <comment ref="A5" authorId="0" shapeId="0" xr:uid="{FBDE455F-0EA6-4D09-929B-BDD1981DD1D7}">
      <text>
        <r>
          <rPr>
            <sz val="9"/>
            <color indexed="81"/>
            <rFont val="Tahoma"/>
            <family val="2"/>
          </rPr>
          <t>Dose of Tc-99m MAA, in mega-becquerels.</t>
        </r>
      </text>
    </comment>
    <comment ref="A7" authorId="0" shapeId="0" xr:uid="{5297EBE9-0558-46D6-A2DC-81252D91BC0C}">
      <text>
        <r>
          <rPr>
            <sz val="9"/>
            <color indexed="81"/>
            <rFont val="Tahoma"/>
            <family val="2"/>
          </rPr>
          <t>Minimum acceptable ratio between perfusion count rate and ventilation count rate (minimum of at least 3.0 recommended).</t>
        </r>
      </text>
    </comment>
    <comment ref="A8" authorId="0" shapeId="0" xr:uid="{23AA5CB9-4808-461B-AD08-60FE3CEDD8C8}">
      <text>
        <r>
          <rPr>
            <sz val="9"/>
            <color indexed="81"/>
            <rFont val="Tahoma"/>
            <family val="2"/>
          </rPr>
          <t>Total duration (in seconds) of the 
V SPECT acquisition: (=frame duration * number of frames).</t>
        </r>
      </text>
    </comment>
    <comment ref="A9" authorId="0" shapeId="0" xr:uid="{4FFE04FB-CE8C-42D4-B853-8D4413BD1E80}">
      <text>
        <r>
          <rPr>
            <sz val="9"/>
            <color indexed="81"/>
            <rFont val="Tahoma"/>
            <family val="2"/>
          </rPr>
          <t>Total duration (in seconds) of the 
P SPECT acquisition
(=frame duration * number of frames).</t>
        </r>
      </text>
    </comment>
    <comment ref="A10" authorId="0" shapeId="0" xr:uid="{D00925FB-3930-47D6-A6E5-4E85657A8651}">
      <text>
        <r>
          <rPr>
            <sz val="9"/>
            <color indexed="81"/>
            <rFont val="Tahoma"/>
            <family val="2"/>
          </rPr>
          <t>Measured sensitivity of the camera-collimator combination in counts per second per megabecquerel.</t>
        </r>
      </text>
    </comment>
    <comment ref="K23" authorId="0" shapeId="0" xr:uid="{B0D3E243-28B8-40B1-947B-DA9001FFE6A6}">
      <text>
        <r>
          <rPr>
            <sz val="9"/>
            <color indexed="81"/>
            <rFont val="Tahoma"/>
            <family val="2"/>
          </rPr>
          <t>90% prediction interval.</t>
        </r>
      </text>
    </comment>
    <comment ref="N23" authorId="0" shapeId="0" xr:uid="{A34DBB33-2038-46DB-964C-5BCB84BFE831}">
      <text>
        <r>
          <rPr>
            <sz val="9"/>
            <color indexed="81"/>
            <rFont val="Tahoma"/>
            <family val="2"/>
          </rPr>
          <t>95% prediction interval.</t>
        </r>
      </text>
    </comment>
    <comment ref="K24" authorId="0" shapeId="0" xr:uid="{2A7797BD-AF66-4DE8-990E-7A32219616BC}">
      <text>
        <r>
          <rPr>
            <sz val="9"/>
            <color indexed="81"/>
            <rFont val="Tahoma"/>
            <family val="2"/>
          </rPr>
          <t>Lower limit of interval.</t>
        </r>
      </text>
    </comment>
    <comment ref="M24" authorId="0" shapeId="0" xr:uid="{302E42AE-8518-4074-B607-F3B322962FE4}">
      <text>
        <r>
          <rPr>
            <sz val="9"/>
            <color indexed="81"/>
            <rFont val="Tahoma"/>
            <family val="2"/>
          </rPr>
          <t>Upper limit of interval.</t>
        </r>
      </text>
    </comment>
    <comment ref="N24" authorId="0" shapeId="0" xr:uid="{84DB011D-A7BE-4EC6-8BB3-D7BAA1DCC7F1}">
      <text>
        <r>
          <rPr>
            <sz val="9"/>
            <color indexed="81"/>
            <rFont val="Tahoma"/>
            <family val="2"/>
          </rPr>
          <t>Lower limit of interval.</t>
        </r>
      </text>
    </comment>
    <comment ref="P24" authorId="0" shapeId="0" xr:uid="{23CC14CA-FDAC-455D-AAE3-9D4B080DD897}">
      <text>
        <r>
          <rPr>
            <sz val="9"/>
            <color indexed="81"/>
            <rFont val="Tahoma"/>
            <family val="2"/>
          </rPr>
          <t>Upper limit of interval.</t>
        </r>
      </text>
    </comment>
    <comment ref="I25" authorId="0" shapeId="0" xr:uid="{9F5C3331-1C11-4DC0-A724-02D9F13DF277}">
      <text>
        <r>
          <rPr>
            <sz val="9"/>
            <color indexed="81"/>
            <rFont val="Tahoma"/>
            <family val="2"/>
          </rPr>
          <t>Predicted perfusion count rate (in counts per second) adjusted for the sensitivity (S) of the camera-collimator combination, and the administered activity (A1) of the Tc-99m MAA dose.</t>
        </r>
      </text>
    </comment>
    <comment ref="I26" authorId="0" shapeId="0" xr:uid="{CE9AA10E-F111-4BC8-ABA8-F4263406A963}">
      <text>
        <r>
          <rPr>
            <sz val="9"/>
            <color indexed="81"/>
            <rFont val="Tahoma"/>
            <family val="2"/>
          </rPr>
          <t>Predicted summed counts of all projections in primary energy window of raw 
P SPECT data, with residual ventilation counts subtracted.</t>
        </r>
      </text>
    </comment>
    <comment ref="I27" authorId="0" shapeId="0" xr:uid="{04FCA19A-9367-4EB9-9A62-FFC1CBCE7D01}">
      <text>
        <r>
          <rPr>
            <sz val="9"/>
            <color indexed="81"/>
            <rFont val="Tahoma"/>
            <family val="2"/>
          </rPr>
          <t>Predicted count rate (in counts per second) on the P SPECT raw data, including any residual ventilation counts.</t>
        </r>
      </text>
    </comment>
    <comment ref="I28" authorId="0" shapeId="0" xr:uid="{80C158DB-6E92-4452-B979-1CFE86D9FF04}">
      <text>
        <r>
          <rPr>
            <sz val="9"/>
            <color indexed="81"/>
            <rFont val="Tahoma"/>
            <family val="2"/>
          </rPr>
          <t>Predicted summed counts of all projections in primary energy window of raw 
P SPECT data, including any residual ventilation counts.</t>
        </r>
      </text>
    </comment>
    <comment ref="I29" authorId="0" shapeId="0" xr:uid="{2727CBB3-EDBF-4BDC-9E65-1C43C52247B3}">
      <text>
        <r>
          <rPr>
            <sz val="9"/>
            <color indexed="81"/>
            <rFont val="Tahoma"/>
            <family val="2"/>
          </rPr>
          <t>Predicted ratio between the final perfusion count rate and the ventilation count rate. A minimum of 3 is recommended.</t>
        </r>
      </text>
    </comment>
    <comment ref="I30" authorId="0" shapeId="0" xr:uid="{F71A3061-2A3E-440B-9DB2-7234AE8BDB3A}">
      <text>
        <r>
          <rPr>
            <sz val="9"/>
            <color indexed="81"/>
            <rFont val="Tahoma"/>
            <family val="2"/>
          </rPr>
          <t>Predicted ratio between the count rate on the P SPECT raw data (including any residual ventilation counts) and the count rate on the V SPECT raw data. When P SPECT immediately follows the V SPECT, a minimum of 4 is recommended.</t>
        </r>
      </text>
    </comment>
  </commentList>
</comments>
</file>

<file path=xl/sharedStrings.xml><?xml version="1.0" encoding="utf-8"?>
<sst xmlns="http://schemas.openxmlformats.org/spreadsheetml/2006/main" count="124" uniqueCount="96">
  <si>
    <t>lambda</t>
  </si>
  <si>
    <t>x value</t>
  </si>
  <si>
    <t>Regression Statistics</t>
  </si>
  <si>
    <t>Multiple R</t>
  </si>
  <si>
    <t>Adjusted R Square</t>
  </si>
  <si>
    <t>Observations</t>
  </si>
  <si>
    <t>df</t>
  </si>
  <si>
    <t>F</t>
  </si>
  <si>
    <t>Significance F</t>
  </si>
  <si>
    <t>Regression</t>
  </si>
  <si>
    <t>Residual</t>
  </si>
  <si>
    <t>Total</t>
  </si>
  <si>
    <t>Coefficients</t>
  </si>
  <si>
    <t>Intercept</t>
  </si>
  <si>
    <t>predicted y</t>
  </si>
  <si>
    <t>SE of prediction</t>
  </si>
  <si>
    <t>t-value</t>
  </si>
  <si>
    <t>ME</t>
  </si>
  <si>
    <t>Upper</t>
  </si>
  <si>
    <t>Lower</t>
  </si>
  <si>
    <t>mean</t>
  </si>
  <si>
    <t>SD</t>
  </si>
  <si>
    <t>min</t>
  </si>
  <si>
    <t>p_rate</t>
  </si>
  <si>
    <t>max</t>
  </si>
  <si>
    <t>Residuals:</t>
  </si>
  <si>
    <t>Signif. codes:  0 ‘***’ 0.001 ‘**’ 0.01 ‘*’ 0.05 ‘.’ 0.1 ‘ ’ 1</t>
  </si>
  <si>
    <t>Est. Standard Error</t>
  </si>
  <si>
    <t>t value</t>
  </si>
  <si>
    <t xml:space="preserve">Pr(&gt;|t|)    </t>
  </si>
  <si>
    <t>Multiple R Square</t>
  </si>
  <si>
    <t>Residual Standard Error</t>
  </si>
  <si>
    <t>&lt; 2.2e-16</t>
  </si>
  <si>
    <t>Min</t>
  </si>
  <si>
    <t>1Q</t>
  </si>
  <si>
    <t>Median</t>
  </si>
  <si>
    <t>3Q</t>
  </si>
  <si>
    <t>Max</t>
  </si>
  <si>
    <t>95% PI</t>
  </si>
  <si>
    <t>90% PI</t>
  </si>
  <si>
    <t>predicted</t>
  </si>
  <si>
    <t>Summary of simple linear regression</t>
  </si>
  <si>
    <t>MSE</t>
  </si>
  <si>
    <t>(x - x̄)^2</t>
  </si>
  <si>
    <t>E_ratio</t>
  </si>
  <si>
    <t>***</t>
  </si>
  <si>
    <t>DERIVED</t>
  </si>
  <si>
    <t>VCR (cps)</t>
  </si>
  <si>
    <t>PVCR (cps)</t>
  </si>
  <si>
    <t>P/V Ratio</t>
  </si>
  <si>
    <t>PV/V Ratio</t>
  </si>
  <si>
    <t>SS</t>
  </si>
  <si>
    <t>–</t>
  </si>
  <si>
    <t>(LL</t>
  </si>
  <si>
    <t>UL)</t>
  </si>
  <si>
    <t>p_rate_pred</t>
  </si>
  <si>
    <t>PVR_pred</t>
  </si>
  <si>
    <t>PVR_l90adj</t>
  </si>
  <si>
    <t>PVR_u90adj</t>
  </si>
  <si>
    <t>PVR_l95adj</t>
  </si>
  <si>
    <t>PVR_u95adj</t>
  </si>
  <si>
    <t>p_rate_norm</t>
  </si>
  <si>
    <t>p_rate_pred_l90</t>
  </si>
  <si>
    <t>p_rate_pred_u90</t>
  </si>
  <si>
    <t>p_rate_pred_l95</t>
  </si>
  <si>
    <t>p_rate_pred_u95</t>
  </si>
  <si>
    <t>p_rate_norm_adj</t>
  </si>
  <si>
    <t>p_rate_norm_adj_l90</t>
  </si>
  <si>
    <t>p_rate_norm_adj_u90</t>
  </si>
  <si>
    <t>p_rate_norm_adj_l95</t>
  </si>
  <si>
    <t>p_rate_norm_adj_u95</t>
  </si>
  <si>
    <t>PVR_norm</t>
  </si>
  <si>
    <t>USER INPUTS</t>
  </si>
  <si>
    <t>PREDICTION</t>
  </si>
  <si>
    <t>lower 90 bar</t>
  </si>
  <si>
    <t>lower 95 bar</t>
  </si>
  <si>
    <t>upper 90 bar</t>
  </si>
  <si>
    <t>upper 95 bar</t>
  </si>
  <si>
    <t>vertical line</t>
  </si>
  <si>
    <t>administered now is projected to result in:</t>
  </si>
  <si>
    <t>MAA dose (MBq)</t>
  </si>
  <si>
    <t>Delay since vent (min)</t>
  </si>
  <si>
    <t>Sensitivity (cps/MBq)</t>
  </si>
  <si>
    <r>
      <t>P SPECT duration</t>
    </r>
    <r>
      <rPr>
        <vertAlign val="subscript"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(s)</t>
    </r>
  </si>
  <si>
    <r>
      <t>V SPECT duration</t>
    </r>
    <r>
      <rPr>
        <vertAlign val="subscript"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(s)</t>
    </r>
  </si>
  <si>
    <r>
      <t>Summed counts v</t>
    </r>
    <r>
      <rPr>
        <vertAlign val="subscript"/>
        <sz val="11"/>
        <color theme="1"/>
        <rFont val="Calibri"/>
        <family val="2"/>
        <scheme val="minor"/>
      </rPr>
      <t>2</t>
    </r>
  </si>
  <si>
    <r>
      <t>Summed counts v</t>
    </r>
    <r>
      <rPr>
        <vertAlign val="subscript"/>
        <sz val="11"/>
        <color theme="1"/>
        <rFont val="Calibri"/>
        <family val="2"/>
        <scheme val="minor"/>
      </rPr>
      <t>1</t>
    </r>
  </si>
  <si>
    <t>Based on original data</t>
  </si>
  <si>
    <t>Dummy values</t>
  </si>
  <si>
    <t>New prediction</t>
  </si>
  <si>
    <t>horizontal line</t>
  </si>
  <si>
    <t>Minimum P/V ratio</t>
  </si>
  <si>
    <t>Takes inputs from Calculator</t>
  </si>
  <si>
    <r>
      <t>Summed counts p</t>
    </r>
    <r>
      <rPr>
        <vertAlign val="subscript"/>
        <sz val="11"/>
        <color theme="1"/>
        <rFont val="Calibri"/>
        <family val="2"/>
        <scheme val="minor"/>
      </rPr>
      <t>1</t>
    </r>
  </si>
  <si>
    <r>
      <t>Summed PV counts pv</t>
    </r>
    <r>
      <rPr>
        <vertAlign val="subscript"/>
        <sz val="11"/>
        <color theme="1"/>
        <rFont val="Calibri"/>
        <family val="2"/>
        <scheme val="minor"/>
      </rPr>
      <t>1</t>
    </r>
  </si>
  <si>
    <t>PCR (cps)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</si>
</sst>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0.0"/>
    <numFmt numFmtId="166" formatCode="0.000000"/>
    <numFmt numFmtId="167" formatCode="0.0000000"/>
    <numFmt numFmtId="168" formatCode="#,##0.0;\-#,##0.0"/>
    <numFmt numFmtId="169" formatCode="0.0000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rgb="FF00B050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rgb="FFFFC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Fill="1"/>
    <xf numFmtId="0" fontId="1" fillId="0" borderId="0" xfId="0" applyFont="1"/>
    <xf numFmtId="1" fontId="0" fillId="0" borderId="0" xfId="0" applyNumberFormat="1"/>
    <xf numFmtId="0" fontId="2" fillId="0" borderId="1" xfId="0" applyFont="1" applyFill="1" applyBorder="1" applyAlignment="1">
      <alignment horizontal="centerContinuous"/>
    </xf>
    <xf numFmtId="0" fontId="0" fillId="0" borderId="0" xfId="0" applyFill="1" applyBorder="1" applyAlignment="1"/>
    <xf numFmtId="0" fontId="0" fillId="0" borderId="2" xfId="0" applyFill="1" applyBorder="1" applyAlignment="1"/>
    <xf numFmtId="0" fontId="2" fillId="0" borderId="1" xfId="0" applyFont="1" applyFill="1" applyBorder="1" applyAlignment="1">
      <alignment horizontal="center"/>
    </xf>
    <xf numFmtId="0" fontId="0" fillId="0" borderId="0" xfId="0" applyBorder="1"/>
    <xf numFmtId="0" fontId="2" fillId="0" borderId="0" xfId="0" applyFont="1" applyFill="1" applyBorder="1" applyAlignment="1">
      <alignment horizontal="center"/>
    </xf>
    <xf numFmtId="0" fontId="0" fillId="0" borderId="2" xfId="0" applyBorder="1"/>
    <xf numFmtId="0" fontId="0" fillId="0" borderId="1" xfId="0" applyBorder="1"/>
    <xf numFmtId="0" fontId="2" fillId="0" borderId="1" xfId="0" applyFont="1" applyBorder="1"/>
    <xf numFmtId="0" fontId="4" fillId="0" borderId="0" xfId="0" applyFont="1"/>
    <xf numFmtId="164" fontId="0" fillId="0" borderId="0" xfId="0" applyNumberFormat="1"/>
    <xf numFmtId="166" fontId="0" fillId="0" borderId="0" xfId="0" applyNumberFormat="1" applyFill="1" applyBorder="1" applyAlignment="1"/>
    <xf numFmtId="11" fontId="0" fillId="0" borderId="0" xfId="0" applyNumberFormat="1" applyFill="1" applyBorder="1" applyAlignment="1"/>
    <xf numFmtId="11" fontId="0" fillId="0" borderId="2" xfId="0" applyNumberFormat="1" applyFill="1" applyBorder="1" applyAlignment="1"/>
    <xf numFmtId="0" fontId="2" fillId="0" borderId="0" xfId="0" applyFont="1" applyFill="1"/>
    <xf numFmtId="164" fontId="2" fillId="0" borderId="0" xfId="0" applyNumberFormat="1" applyFont="1" applyFill="1"/>
    <xf numFmtId="0" fontId="0" fillId="2" borderId="0" xfId="0" applyFill="1"/>
    <xf numFmtId="0" fontId="0" fillId="3" borderId="0" xfId="0" applyFill="1"/>
    <xf numFmtId="0" fontId="3" fillId="0" borderId="0" xfId="0" applyFont="1"/>
    <xf numFmtId="164" fontId="3" fillId="0" borderId="0" xfId="0" applyNumberFormat="1" applyFont="1"/>
    <xf numFmtId="0" fontId="9" fillId="0" borderId="0" xfId="0" applyFont="1"/>
    <xf numFmtId="164" fontId="10" fillId="0" borderId="0" xfId="0" applyNumberFormat="1" applyFont="1"/>
    <xf numFmtId="0" fontId="10" fillId="0" borderId="0" xfId="0" applyFont="1"/>
    <xf numFmtId="0" fontId="12" fillId="0" borderId="0" xfId="0" applyFont="1"/>
    <xf numFmtId="0" fontId="5" fillId="0" borderId="0" xfId="0" applyFont="1" applyFill="1"/>
    <xf numFmtId="1" fontId="0" fillId="0" borderId="0" xfId="0" applyNumberFormat="1" applyFill="1"/>
    <xf numFmtId="0" fontId="0" fillId="7" borderId="0" xfId="0" applyFill="1"/>
    <xf numFmtId="0" fontId="13" fillId="0" borderId="0" xfId="0" applyFont="1"/>
    <xf numFmtId="164" fontId="13" fillId="0" borderId="0" xfId="0" applyNumberFormat="1" applyFont="1"/>
    <xf numFmtId="0" fontId="8" fillId="0" borderId="0" xfId="0" applyFont="1"/>
    <xf numFmtId="0" fontId="14" fillId="0" borderId="0" xfId="0" applyFont="1"/>
    <xf numFmtId="37" fontId="3" fillId="0" borderId="0" xfId="0" applyNumberFormat="1" applyFont="1" applyFill="1" applyProtection="1">
      <protection locked="0"/>
    </xf>
    <xf numFmtId="168" fontId="3" fillId="0" borderId="0" xfId="0" applyNumberFormat="1" applyFont="1" applyFill="1" applyProtection="1">
      <protection locked="0"/>
    </xf>
    <xf numFmtId="0" fontId="0" fillId="8" borderId="0" xfId="0" applyFill="1"/>
    <xf numFmtId="9" fontId="1" fillId="9" borderId="0" xfId="0" applyNumberFormat="1" applyFont="1" applyFill="1"/>
    <xf numFmtId="9" fontId="0" fillId="9" borderId="4" xfId="0" applyNumberFormat="1" applyFill="1" applyBorder="1"/>
    <xf numFmtId="0" fontId="1" fillId="9" borderId="5" xfId="0" applyFont="1" applyFill="1" applyBorder="1"/>
    <xf numFmtId="0" fontId="1" fillId="9" borderId="6" xfId="0" applyFont="1" applyFill="1" applyBorder="1"/>
    <xf numFmtId="0" fontId="0" fillId="9" borderId="0" xfId="0" applyFill="1"/>
    <xf numFmtId="0" fontId="0" fillId="9" borderId="7" xfId="0" applyFill="1" applyBorder="1"/>
    <xf numFmtId="2" fontId="0" fillId="9" borderId="0" xfId="0" applyNumberFormat="1" applyFill="1" applyBorder="1"/>
    <xf numFmtId="0" fontId="0" fillId="9" borderId="0" xfId="0" applyFill="1" applyBorder="1"/>
    <xf numFmtId="0" fontId="0" fillId="9" borderId="8" xfId="0" applyFill="1" applyBorder="1"/>
    <xf numFmtId="9" fontId="0" fillId="9" borderId="0" xfId="0" applyNumberFormat="1" applyFill="1" applyBorder="1"/>
    <xf numFmtId="167" fontId="0" fillId="9" borderId="0" xfId="0" applyNumberFormat="1" applyFill="1" applyBorder="1"/>
    <xf numFmtId="0" fontId="0" fillId="9" borderId="9" xfId="0" applyFill="1" applyBorder="1"/>
    <xf numFmtId="0" fontId="0" fillId="9" borderId="10" xfId="0" applyFill="1" applyBorder="1"/>
    <xf numFmtId="9" fontId="0" fillId="9" borderId="10" xfId="0" applyNumberFormat="1" applyFill="1" applyBorder="1"/>
    <xf numFmtId="166" fontId="0" fillId="9" borderId="10" xfId="0" applyNumberFormat="1" applyFill="1" applyBorder="1"/>
    <xf numFmtId="0" fontId="0" fillId="9" borderId="11" xfId="0" applyFill="1" applyBorder="1"/>
    <xf numFmtId="166" fontId="0" fillId="9" borderId="0" xfId="0" applyNumberFormat="1" applyFill="1" applyBorder="1"/>
    <xf numFmtId="0" fontId="17" fillId="0" borderId="0" xfId="0" applyFont="1"/>
    <xf numFmtId="0" fontId="18" fillId="0" borderId="0" xfId="0" applyFont="1"/>
    <xf numFmtId="169" fontId="3" fillId="0" borderId="0" xfId="0" applyNumberFormat="1" applyFont="1"/>
    <xf numFmtId="169" fontId="13" fillId="0" borderId="0" xfId="0" applyNumberFormat="1" applyFont="1"/>
    <xf numFmtId="169" fontId="14" fillId="0" borderId="0" xfId="0" applyNumberFormat="1" applyFont="1"/>
    <xf numFmtId="164" fontId="15" fillId="0" borderId="0" xfId="0" applyNumberFormat="1" applyFont="1"/>
    <xf numFmtId="0" fontId="5" fillId="6" borderId="0" xfId="0" applyFont="1" applyFill="1" applyProtection="1"/>
    <xf numFmtId="0" fontId="0" fillId="6" borderId="0" xfId="0" applyFill="1" applyProtection="1"/>
    <xf numFmtId="0" fontId="0" fillId="5" borderId="0" xfId="0" applyFill="1" applyProtection="1"/>
    <xf numFmtId="0" fontId="5" fillId="5" borderId="0" xfId="0" applyFont="1" applyFill="1" applyProtection="1"/>
    <xf numFmtId="0" fontId="0" fillId="8" borderId="0" xfId="0" applyFill="1" applyProtection="1"/>
    <xf numFmtId="0" fontId="5" fillId="4" borderId="0" xfId="0" applyFont="1" applyFill="1" applyProtection="1"/>
    <xf numFmtId="0" fontId="0" fillId="4" borderId="0" xfId="0" applyFill="1" applyProtection="1"/>
    <xf numFmtId="0" fontId="0" fillId="7" borderId="0" xfId="0" applyFill="1" applyAlignment="1" applyProtection="1">
      <alignment horizontal="right"/>
    </xf>
    <xf numFmtId="0" fontId="0" fillId="7" borderId="0" xfId="0" applyFill="1" applyProtection="1"/>
    <xf numFmtId="0" fontId="0" fillId="2" borderId="0" xfId="0" applyFill="1" applyProtection="1"/>
    <xf numFmtId="0" fontId="0" fillId="2" borderId="0" xfId="0" applyFill="1" applyAlignment="1" applyProtection="1">
      <alignment horizontal="right" vertical="top"/>
    </xf>
    <xf numFmtId="39" fontId="0" fillId="2" borderId="0" xfId="0" applyNumberFormat="1" applyFill="1" applyProtection="1"/>
    <xf numFmtId="168" fontId="0" fillId="2" borderId="0" xfId="0" applyNumberFormat="1" applyFill="1" applyProtection="1"/>
    <xf numFmtId="0" fontId="5" fillId="3" borderId="0" xfId="0" applyFont="1" applyFill="1" applyProtection="1"/>
    <xf numFmtId="0" fontId="0" fillId="3" borderId="0" xfId="0" applyFill="1" applyProtection="1"/>
    <xf numFmtId="0" fontId="0" fillId="2" borderId="0" xfId="0" applyFill="1" applyAlignment="1" applyProtection="1">
      <alignment horizontal="right"/>
    </xf>
    <xf numFmtId="37" fontId="0" fillId="2" borderId="0" xfId="0" applyNumberFormat="1" applyFill="1" applyProtection="1"/>
    <xf numFmtId="0" fontId="3" fillId="8" borderId="0" xfId="0" applyFont="1" applyFill="1" applyAlignment="1" applyProtection="1">
      <alignment vertical="top" wrapText="1"/>
    </xf>
    <xf numFmtId="0" fontId="3" fillId="2" borderId="0" xfId="0" applyFont="1" applyFill="1" applyAlignment="1" applyProtection="1">
      <alignment horizontal="left" vertical="top" wrapText="1"/>
    </xf>
    <xf numFmtId="0" fontId="3" fillId="8" borderId="0" xfId="0" applyFont="1" applyFill="1" applyAlignment="1" applyProtection="1">
      <alignment horizontal="left" vertical="top" wrapText="1"/>
    </xf>
    <xf numFmtId="0" fontId="0" fillId="7" borderId="0" xfId="0" applyFont="1" applyFill="1" applyProtection="1"/>
    <xf numFmtId="0" fontId="3" fillId="7" borderId="0" xfId="0" applyFont="1" applyFill="1" applyProtection="1"/>
    <xf numFmtId="0" fontId="0" fillId="3" borderId="0" xfId="0" applyFont="1" applyFill="1" applyAlignment="1" applyProtection="1">
      <alignment vertical="top"/>
    </xf>
    <xf numFmtId="0" fontId="1" fillId="3" borderId="0" xfId="0" applyFont="1" applyFill="1" applyAlignment="1" applyProtection="1">
      <alignment wrapText="1"/>
    </xf>
    <xf numFmtId="0" fontId="1" fillId="4" borderId="3" xfId="0" applyFont="1" applyFill="1" applyBorder="1" applyAlignment="1" applyProtection="1">
      <alignment horizontal="right"/>
    </xf>
    <xf numFmtId="0" fontId="2" fillId="3" borderId="9" xfId="0" applyFont="1" applyFill="1" applyBorder="1" applyAlignment="1" applyProtection="1">
      <alignment horizontal="right"/>
    </xf>
    <xf numFmtId="0" fontId="2" fillId="3" borderId="10" xfId="0" quotePrefix="1" applyFont="1" applyFill="1" applyBorder="1" applyAlignment="1" applyProtection="1">
      <alignment horizontal="center"/>
    </xf>
    <xf numFmtId="0" fontId="2" fillId="3" borderId="11" xfId="0" applyFont="1" applyFill="1" applyBorder="1" applyAlignment="1" applyProtection="1">
      <alignment horizontal="left"/>
    </xf>
    <xf numFmtId="0" fontId="0" fillId="3" borderId="0" xfId="0" applyFont="1" applyFill="1" applyAlignment="1" applyProtection="1">
      <alignment horizontal="right"/>
    </xf>
    <xf numFmtId="1" fontId="1" fillId="3" borderId="3" xfId="0" applyNumberFormat="1" applyFont="1" applyFill="1" applyBorder="1" applyAlignment="1" applyProtection="1">
      <alignment horizontal="right"/>
    </xf>
    <xf numFmtId="1" fontId="2" fillId="3" borderId="12" xfId="0" applyNumberFormat="1" applyFont="1" applyFill="1" applyBorder="1" applyAlignment="1" applyProtection="1">
      <alignment horizontal="right"/>
    </xf>
    <xf numFmtId="0" fontId="2" fillId="3" borderId="13" xfId="0" quotePrefix="1" applyFont="1" applyFill="1" applyBorder="1" applyAlignment="1" applyProtection="1">
      <alignment horizontal="center"/>
    </xf>
    <xf numFmtId="1" fontId="2" fillId="3" borderId="14" xfId="0" applyNumberFormat="1" applyFont="1" applyFill="1" applyBorder="1" applyAlignment="1" applyProtection="1">
      <alignment horizontal="left"/>
    </xf>
    <xf numFmtId="1" fontId="2" fillId="3" borderId="12" xfId="0" applyNumberFormat="1" applyFont="1" applyFill="1" applyBorder="1" applyProtection="1"/>
    <xf numFmtId="0" fontId="0" fillId="3" borderId="0" xfId="0" applyFill="1" applyAlignment="1" applyProtection="1">
      <alignment horizontal="right"/>
    </xf>
    <xf numFmtId="1" fontId="1" fillId="3" borderId="3" xfId="0" applyNumberFormat="1" applyFont="1" applyFill="1" applyBorder="1" applyProtection="1"/>
    <xf numFmtId="0" fontId="1" fillId="3" borderId="0" xfId="0" applyFont="1" applyFill="1" applyAlignment="1" applyProtection="1">
      <alignment horizontal="right"/>
    </xf>
    <xf numFmtId="165" fontId="1" fillId="4" borderId="3" xfId="0" applyNumberFormat="1" applyFont="1" applyFill="1" applyBorder="1" applyProtection="1"/>
    <xf numFmtId="165" fontId="2" fillId="4" borderId="12" xfId="0" applyNumberFormat="1" applyFont="1" applyFill="1" applyBorder="1" applyProtection="1"/>
    <xf numFmtId="0" fontId="2" fillId="4" borderId="13" xfId="0" quotePrefix="1" applyFont="1" applyFill="1" applyBorder="1" applyAlignment="1" applyProtection="1">
      <alignment horizontal="center"/>
    </xf>
    <xf numFmtId="165" fontId="2" fillId="4" borderId="14" xfId="0" applyNumberFormat="1" applyFont="1" applyFill="1" applyBorder="1" applyAlignment="1" applyProtection="1">
      <alignment horizontal="left"/>
    </xf>
    <xf numFmtId="165" fontId="1" fillId="3" borderId="3" xfId="0" applyNumberFormat="1" applyFont="1" applyFill="1" applyBorder="1" applyProtection="1"/>
    <xf numFmtId="165" fontId="2" fillId="3" borderId="12" xfId="0" applyNumberFormat="1" applyFont="1" applyFill="1" applyBorder="1" applyProtection="1"/>
    <xf numFmtId="165" fontId="2" fillId="3" borderId="14" xfId="0" applyNumberFormat="1" applyFont="1" applyFill="1" applyBorder="1" applyAlignment="1" applyProtection="1">
      <alignment horizontal="left"/>
    </xf>
    <xf numFmtId="0" fontId="5" fillId="7" borderId="0" xfId="0" applyFont="1" applyFill="1"/>
    <xf numFmtId="0" fontId="1" fillId="3" borderId="3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0" fontId="1" fillId="3" borderId="13" xfId="0" applyFont="1" applyFill="1" applyBorder="1" applyAlignment="1" applyProtection="1">
      <alignment horizontal="center"/>
    </xf>
    <xf numFmtId="0" fontId="1" fillId="3" borderId="14" xfId="0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center" vertical="top" wrapText="1"/>
    </xf>
    <xf numFmtId="0" fontId="0" fillId="0" borderId="0" xfId="0" applyAlignment="1">
      <alignment horizontal="center" vertical="center" textRotation="90"/>
    </xf>
    <xf numFmtId="0" fontId="16" fillId="0" borderId="0" xfId="0" applyFont="1" applyAlignment="1">
      <alignment horizontal="center" vertical="center" textRotation="90"/>
    </xf>
    <xf numFmtId="0" fontId="3" fillId="0" borderId="0" xfId="0" applyFont="1" applyAlignment="1">
      <alignment horizontal="center" wrapText="1"/>
    </xf>
    <xf numFmtId="0" fontId="17" fillId="0" borderId="0" xfId="0" applyFont="1" applyAlignment="1">
      <alignment horizontal="center" wrapText="1"/>
    </xf>
    <xf numFmtId="0" fontId="14" fillId="0" borderId="0" xfId="0" applyFont="1" applyAlignment="1">
      <alignment horizontal="left" vertical="top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  <color rgb="FFFFFFFF"/>
      <color rgb="FFFFCC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 b="1"/>
              <a:t>P/V</a:t>
            </a:r>
            <a:r>
              <a:rPr lang="en-ZA" b="1" baseline="0"/>
              <a:t> ratio predictor</a:t>
            </a:r>
            <a:endParaRPr lang="en-ZA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raw!$P$1</c:f>
              <c:strCache>
                <c:ptCount val="1"/>
                <c:pt idx="0">
                  <c:v>PVR_l90adj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95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raw!$A$2:$A$345</c:f>
              <c:numCache>
                <c:formatCode>General</c:formatCode>
                <c:ptCount val="344"/>
                <c:pt idx="0">
                  <c:v>1.7253512999433647</c:v>
                </c:pt>
                <c:pt idx="1">
                  <c:v>1.571693486214008</c:v>
                </c:pt>
                <c:pt idx="2">
                  <c:v>1.5910358013931396</c:v>
                </c:pt>
                <c:pt idx="3">
                  <c:v>1.9479898784935576</c:v>
                </c:pt>
                <c:pt idx="4">
                  <c:v>1.5941722538098526</c:v>
                </c:pt>
                <c:pt idx="5">
                  <c:v>1.8830467313400849</c:v>
                </c:pt>
                <c:pt idx="6">
                  <c:v>1.8822451717180602</c:v>
                </c:pt>
                <c:pt idx="7">
                  <c:v>1.9176950415065637</c:v>
                </c:pt>
                <c:pt idx="8">
                  <c:v>1.9928156367194247</c:v>
                </c:pt>
                <c:pt idx="9">
                  <c:v>1.7965940830704668</c:v>
                </c:pt>
                <c:pt idx="10">
                  <c:v>2.457524745419934</c:v>
                </c:pt>
                <c:pt idx="11">
                  <c:v>2.3620357921885504</c:v>
                </c:pt>
                <c:pt idx="12">
                  <c:v>2.0128100615566762</c:v>
                </c:pt>
                <c:pt idx="13">
                  <c:v>1.971193461479092</c:v>
                </c:pt>
                <c:pt idx="14">
                  <c:v>1.7037418725826212</c:v>
                </c:pt>
                <c:pt idx="15">
                  <c:v>1.9077890828129602</c:v>
                </c:pt>
                <c:pt idx="16">
                  <c:v>2.1369306496211822</c:v>
                </c:pt>
                <c:pt idx="17">
                  <c:v>1.8013152896102427</c:v>
                </c:pt>
                <c:pt idx="18">
                  <c:v>1.5836424581712569</c:v>
                </c:pt>
                <c:pt idx="19">
                  <c:v>1.8641155942079679</c:v>
                </c:pt>
                <c:pt idx="20">
                  <c:v>1.8199097174985372</c:v>
                </c:pt>
                <c:pt idx="21">
                  <c:v>1.9292985362565174</c:v>
                </c:pt>
                <c:pt idx="22">
                  <c:v>1.9683317465834504</c:v>
                </c:pt>
                <c:pt idx="23">
                  <c:v>1.6852488426347387</c:v>
                </c:pt>
                <c:pt idx="24">
                  <c:v>1.741608466884252</c:v>
                </c:pt>
                <c:pt idx="25">
                  <c:v>1.9257971616117064</c:v>
                </c:pt>
                <c:pt idx="26">
                  <c:v>1.7485072814932636</c:v>
                </c:pt>
                <c:pt idx="27">
                  <c:v>2.162476325839247</c:v>
                </c:pt>
                <c:pt idx="28">
                  <c:v>1.8566886699647853</c:v>
                </c:pt>
                <c:pt idx="29">
                  <c:v>2.1347666139341492</c:v>
                </c:pt>
                <c:pt idx="30">
                  <c:v>1.8805949955431045</c:v>
                </c:pt>
                <c:pt idx="31">
                  <c:v>2.1165164634632414</c:v>
                </c:pt>
                <c:pt idx="32">
                  <c:v>1.9717537813422468</c:v>
                </c:pt>
                <c:pt idx="33">
                  <c:v>1.8102509215386799</c:v>
                </c:pt>
                <c:pt idx="34">
                  <c:v>1.6206360566169082</c:v>
                </c:pt>
                <c:pt idx="35">
                  <c:v>1.6818040804815235</c:v>
                </c:pt>
                <c:pt idx="36">
                  <c:v>1.866001283363105</c:v>
                </c:pt>
                <c:pt idx="37">
                  <c:v>1.8054187964137824</c:v>
                </c:pt>
                <c:pt idx="38">
                  <c:v>1.5997495235151702</c:v>
                </c:pt>
                <c:pt idx="39">
                  <c:v>2.0044886051698354</c:v>
                </c:pt>
                <c:pt idx="40">
                  <c:v>1.7729577391310019</c:v>
                </c:pt>
                <c:pt idx="41">
                  <c:v>1.8049611416603097</c:v>
                </c:pt>
                <c:pt idx="42">
                  <c:v>1.6573043750772436</c:v>
                </c:pt>
                <c:pt idx="43">
                  <c:v>1.9943792882410198</c:v>
                </c:pt>
                <c:pt idx="44">
                  <c:v>1.7572388942042174</c:v>
                </c:pt>
                <c:pt idx="45">
                  <c:v>1.798620671696153</c:v>
                </c:pt>
                <c:pt idx="46">
                  <c:v>1.6852006639746653</c:v>
                </c:pt>
                <c:pt idx="47">
                  <c:v>1.8093116628239723</c:v>
                </c:pt>
                <c:pt idx="48">
                  <c:v>1.7676698634787458</c:v>
                </c:pt>
                <c:pt idx="49">
                  <c:v>1.7730630492344295</c:v>
                </c:pt>
                <c:pt idx="50">
                  <c:v>2.1025052729218459</c:v>
                </c:pt>
                <c:pt idx="51">
                  <c:v>1.8691877378585715</c:v>
                </c:pt>
                <c:pt idx="52">
                  <c:v>1.7545783247799065</c:v>
                </c:pt>
                <c:pt idx="53">
                  <c:v>2.0010383595656704</c:v>
                </c:pt>
                <c:pt idx="54">
                  <c:v>1.7448017604252395</c:v>
                </c:pt>
                <c:pt idx="55">
                  <c:v>1.7489724715034602</c:v>
                </c:pt>
                <c:pt idx="56">
                  <c:v>1.7026146743773412</c:v>
                </c:pt>
                <c:pt idx="57">
                  <c:v>1.5792405454049332</c:v>
                </c:pt>
                <c:pt idx="58">
                  <c:v>1.9158087028500479</c:v>
                </c:pt>
                <c:pt idx="59">
                  <c:v>1.9013598892393493</c:v>
                </c:pt>
                <c:pt idx="60">
                  <c:v>1.515140779025905</c:v>
                </c:pt>
                <c:pt idx="61">
                  <c:v>2.1955308262067486</c:v>
                </c:pt>
                <c:pt idx="62">
                  <c:v>1.8747214339277429</c:v>
                </c:pt>
                <c:pt idx="63">
                  <c:v>1.5870241032718553</c:v>
                </c:pt>
                <c:pt idx="64">
                  <c:v>1.8606532413293999</c:v>
                </c:pt>
                <c:pt idx="65">
                  <c:v>1.881765626243072</c:v>
                </c:pt>
                <c:pt idx="66">
                  <c:v>2.0624122495142134</c:v>
                </c:pt>
                <c:pt idx="67">
                  <c:v>2.074236284853157</c:v>
                </c:pt>
                <c:pt idx="68">
                  <c:v>1.6189302973452731</c:v>
                </c:pt>
                <c:pt idx="69">
                  <c:v>1.6253962112685381</c:v>
                </c:pt>
                <c:pt idx="70">
                  <c:v>1.6739123012745878</c:v>
                </c:pt>
                <c:pt idx="71">
                  <c:v>1.9645281973119024</c:v>
                </c:pt>
                <c:pt idx="72">
                  <c:v>1.9042006416254511</c:v>
                </c:pt>
                <c:pt idx="73">
                  <c:v>1.8256930892802741</c:v>
                </c:pt>
                <c:pt idx="74">
                  <c:v>1.8496279258557706</c:v>
                </c:pt>
                <c:pt idx="75">
                  <c:v>1.7935138926208118</c:v>
                </c:pt>
                <c:pt idx="76">
                  <c:v>2.0425008402837888</c:v>
                </c:pt>
                <c:pt idx="77">
                  <c:v>1.7271477085981202</c:v>
                </c:pt>
                <c:pt idx="78">
                  <c:v>1.7485593024647348</c:v>
                </c:pt>
                <c:pt idx="79">
                  <c:v>1.7289417991051081</c:v>
                </c:pt>
                <c:pt idx="80">
                  <c:v>1.8766199251845654</c:v>
                </c:pt>
                <c:pt idx="81">
                  <c:v>1.8772257119135747</c:v>
                </c:pt>
                <c:pt idx="82">
                  <c:v>2.1632976607597247</c:v>
                </c:pt>
                <c:pt idx="83">
                  <c:v>2.0028328279255185</c:v>
                </c:pt>
                <c:pt idx="84">
                  <c:v>1.7981918571393041</c:v>
                </c:pt>
                <c:pt idx="85">
                  <c:v>1.9463748816643887</c:v>
                </c:pt>
                <c:pt idx="86">
                  <c:v>2.3359562290992737</c:v>
                </c:pt>
                <c:pt idx="87">
                  <c:v>1.8301361850789211</c:v>
                </c:pt>
                <c:pt idx="88">
                  <c:v>1.6127907417283778</c:v>
                </c:pt>
                <c:pt idx="89">
                  <c:v>1.8401259171010569</c:v>
                </c:pt>
                <c:pt idx="90">
                  <c:v>1.6694953653271671</c:v>
                </c:pt>
                <c:pt idx="91">
                  <c:v>1.909457157256506</c:v>
                </c:pt>
                <c:pt idx="92">
                  <c:v>1.8086560016108457</c:v>
                </c:pt>
                <c:pt idx="93">
                  <c:v>1.8238110989387819</c:v>
                </c:pt>
                <c:pt idx="94">
                  <c:v>1.7325627092925195</c:v>
                </c:pt>
                <c:pt idx="95">
                  <c:v>1.7145047292678766</c:v>
                </c:pt>
                <c:pt idx="96">
                  <c:v>1.4871458169982519</c:v>
                </c:pt>
                <c:pt idx="97">
                  <c:v>1.435582687213268</c:v>
                </c:pt>
                <c:pt idx="98">
                  <c:v>1.3703801387692642</c:v>
                </c:pt>
                <c:pt idx="99">
                  <c:v>2.0150602976756447</c:v>
                </c:pt>
                <c:pt idx="100">
                  <c:v>1.6888987023471871</c:v>
                </c:pt>
                <c:pt idx="101">
                  <c:v>1.5487566264818768</c:v>
                </c:pt>
                <c:pt idx="102">
                  <c:v>1.4798169036853934</c:v>
                </c:pt>
                <c:pt idx="103">
                  <c:v>1.8615151830360925</c:v>
                </c:pt>
                <c:pt idx="104">
                  <c:v>1.6861855972226918</c:v>
                </c:pt>
                <c:pt idx="105">
                  <c:v>1.6605624746604499</c:v>
                </c:pt>
                <c:pt idx="106">
                  <c:v>1.6159273693709775</c:v>
                </c:pt>
                <c:pt idx="107">
                  <c:v>1.8372806625095264</c:v>
                </c:pt>
                <c:pt idx="108">
                  <c:v>1.7326384627897751</c:v>
                </c:pt>
                <c:pt idx="109">
                  <c:v>1.734729291994447</c:v>
                </c:pt>
                <c:pt idx="110">
                  <c:v>2.0495325076335562</c:v>
                </c:pt>
                <c:pt idx="111">
                  <c:v>1.821609094893103</c:v>
                </c:pt>
                <c:pt idx="112">
                  <c:v>1.6913732474768233</c:v>
                </c:pt>
                <c:pt idx="113">
                  <c:v>1.8378266238437531</c:v>
                </c:pt>
                <c:pt idx="114">
                  <c:v>1.7586498867716542</c:v>
                </c:pt>
                <c:pt idx="115">
                  <c:v>2.0658118400194141</c:v>
                </c:pt>
                <c:pt idx="116">
                  <c:v>1.6883640047028448</c:v>
                </c:pt>
                <c:pt idx="117">
                  <c:v>1.9799793974715614</c:v>
                </c:pt>
                <c:pt idx="118">
                  <c:v>1.9265519255213164</c:v>
                </c:pt>
                <c:pt idx="119">
                  <c:v>1.6240947687191971</c:v>
                </c:pt>
                <c:pt idx="120">
                  <c:v>1.7366674424077952</c:v>
                </c:pt>
                <c:pt idx="121">
                  <c:v>1.5403608540557308</c:v>
                </c:pt>
                <c:pt idx="122">
                  <c:v>1.9745833595219331</c:v>
                </c:pt>
                <c:pt idx="123">
                  <c:v>1.8391013909409473</c:v>
                </c:pt>
                <c:pt idx="124">
                  <c:v>2.0145848017830947</c:v>
                </c:pt>
                <c:pt idx="125">
                  <c:v>1.7680310515172901</c:v>
                </c:pt>
                <c:pt idx="126">
                  <c:v>2.1106716904559413</c:v>
                </c:pt>
                <c:pt idx="127">
                  <c:v>1.7486818078120725</c:v>
                </c:pt>
                <c:pt idx="128">
                  <c:v>1.6844264710492491</c:v>
                </c:pt>
                <c:pt idx="129">
                  <c:v>1.6626159359071677</c:v>
                </c:pt>
                <c:pt idx="130">
                  <c:v>1.6638272411723356</c:v>
                </c:pt>
                <c:pt idx="131">
                  <c:v>1.6202715418974638</c:v>
                </c:pt>
                <c:pt idx="132">
                  <c:v>2.2522196163832815</c:v>
                </c:pt>
                <c:pt idx="133">
                  <c:v>1.5493016492778979</c:v>
                </c:pt>
                <c:pt idx="134">
                  <c:v>2.4227279128307133</c:v>
                </c:pt>
                <c:pt idx="135">
                  <c:v>1.5366366043740345</c:v>
                </c:pt>
                <c:pt idx="136">
                  <c:v>1.9912988896072512</c:v>
                </c:pt>
                <c:pt idx="137">
                  <c:v>2.1966902180499228</c:v>
                </c:pt>
                <c:pt idx="138">
                  <c:v>2.208243478313805</c:v>
                </c:pt>
                <c:pt idx="139">
                  <c:v>1.6821265533857468</c:v>
                </c:pt>
                <c:pt idx="140">
                  <c:v>2.0975081330222496</c:v>
                </c:pt>
                <c:pt idx="141">
                  <c:v>1.74126910553753</c:v>
                </c:pt>
                <c:pt idx="142">
                  <c:v>2.1256059485402048</c:v>
                </c:pt>
                <c:pt idx="143">
                  <c:v>1.6600973248977982</c:v>
                </c:pt>
                <c:pt idx="144">
                  <c:v>1.8179885197196273</c:v>
                </c:pt>
                <c:pt idx="145">
                  <c:v>1.6878513195175699</c:v>
                </c:pt>
                <c:pt idx="146">
                  <c:v>1.717775445111984</c:v>
                </c:pt>
                <c:pt idx="147">
                  <c:v>2.1852215463439317</c:v>
                </c:pt>
                <c:pt idx="148">
                  <c:v>1.5194497935937346</c:v>
                </c:pt>
                <c:pt idx="149">
                  <c:v>1.8011636916107139</c:v>
                </c:pt>
                <c:pt idx="150">
                  <c:v>2.1210316332847832</c:v>
                </c:pt>
                <c:pt idx="151">
                  <c:v>1.7058104024985217</c:v>
                </c:pt>
                <c:pt idx="152">
                  <c:v>1.4800759939385788</c:v>
                </c:pt>
                <c:pt idx="153">
                  <c:v>1.7673633254609546</c:v>
                </c:pt>
                <c:pt idx="154">
                  <c:v>1.7158942189939084</c:v>
                </c:pt>
                <c:pt idx="155">
                  <c:v>2.1311622260208285</c:v>
                </c:pt>
                <c:pt idx="156">
                  <c:v>2.0854189457703556</c:v>
                </c:pt>
                <c:pt idx="157">
                  <c:v>1.9984536736928094</c:v>
                </c:pt>
                <c:pt idx="158">
                  <c:v>1.8348325003186439</c:v>
                </c:pt>
                <c:pt idx="159">
                  <c:v>1.5326963193513294</c:v>
                </c:pt>
                <c:pt idx="160">
                  <c:v>1.5479757932685558</c:v>
                </c:pt>
                <c:pt idx="161">
                  <c:v>1.6102229724077182</c:v>
                </c:pt>
                <c:pt idx="162">
                  <c:v>1.7843287208533487</c:v>
                </c:pt>
                <c:pt idx="163">
                  <c:v>1.6106656708622096</c:v>
                </c:pt>
                <c:pt idx="164">
                  <c:v>2.0817607169631294</c:v>
                </c:pt>
                <c:pt idx="165">
                  <c:v>1.5820233089953613</c:v>
                </c:pt>
                <c:pt idx="166">
                  <c:v>1.6915906666498013</c:v>
                </c:pt>
                <c:pt idx="167">
                  <c:v>1.8837958092290243</c:v>
                </c:pt>
                <c:pt idx="168">
                  <c:v>1.8837631412057441</c:v>
                </c:pt>
                <c:pt idx="169">
                  <c:v>1.6448837028157159</c:v>
                </c:pt>
                <c:pt idx="170">
                  <c:v>1.7250299951546288</c:v>
                </c:pt>
                <c:pt idx="171">
                  <c:v>1.6012320473106167</c:v>
                </c:pt>
                <c:pt idx="172">
                  <c:v>1.789096161876065</c:v>
                </c:pt>
                <c:pt idx="173">
                  <c:v>2.0161955381262788</c:v>
                </c:pt>
                <c:pt idx="174">
                  <c:v>1.5086276430681149</c:v>
                </c:pt>
                <c:pt idx="175">
                  <c:v>1.819167112130053</c:v>
                </c:pt>
                <c:pt idx="176">
                  <c:v>1.9010067971584812</c:v>
                </c:pt>
                <c:pt idx="177">
                  <c:v>1.8914135765156455</c:v>
                </c:pt>
                <c:pt idx="178">
                  <c:v>1.8843576515448888</c:v>
                </c:pt>
                <c:pt idx="179">
                  <c:v>1.8330230607966458</c:v>
                </c:pt>
                <c:pt idx="180">
                  <c:v>1.6446832948966708</c:v>
                </c:pt>
                <c:pt idx="181">
                  <c:v>1.8444073081583796</c:v>
                </c:pt>
                <c:pt idx="182">
                  <c:v>2.1067942575339904</c:v>
                </c:pt>
                <c:pt idx="183">
                  <c:v>1.742373312799496</c:v>
                </c:pt>
                <c:pt idx="184">
                  <c:v>1.5707795041705077</c:v>
                </c:pt>
                <c:pt idx="185">
                  <c:v>1.7061433273054638</c:v>
                </c:pt>
                <c:pt idx="186">
                  <c:v>1.8557108830580149</c:v>
                </c:pt>
                <c:pt idx="187">
                  <c:v>2.0697957491205305</c:v>
                </c:pt>
                <c:pt idx="188">
                  <c:v>1.7346973389954017</c:v>
                </c:pt>
                <c:pt idx="189">
                  <c:v>2.1071210553578883</c:v>
                </c:pt>
                <c:pt idx="190">
                  <c:v>1.6198215633069233</c:v>
                </c:pt>
                <c:pt idx="191">
                  <c:v>1.6947817858290961</c:v>
                </c:pt>
                <c:pt idx="192">
                  <c:v>2.0267612904599206</c:v>
                </c:pt>
                <c:pt idx="193">
                  <c:v>2.3241106570686636</c:v>
                </c:pt>
                <c:pt idx="194">
                  <c:v>2.292325806364035</c:v>
                </c:pt>
                <c:pt idx="195">
                  <c:v>1.634574976818685</c:v>
                </c:pt>
                <c:pt idx="196">
                  <c:v>1.6585904381235805</c:v>
                </c:pt>
                <c:pt idx="197">
                  <c:v>1.8857475345582047</c:v>
                </c:pt>
                <c:pt idx="198">
                  <c:v>1.8843133881567629</c:v>
                </c:pt>
                <c:pt idx="199">
                  <c:v>2.037600056213698</c:v>
                </c:pt>
                <c:pt idx="200">
                  <c:v>1.7370630776873521</c:v>
                </c:pt>
                <c:pt idx="201">
                  <c:v>1.6897086514400952</c:v>
                </c:pt>
                <c:pt idx="202">
                  <c:v>1.9216161649708225</c:v>
                </c:pt>
                <c:pt idx="203">
                  <c:v>2.1701579103912607</c:v>
                </c:pt>
                <c:pt idx="204">
                  <c:v>1.8455052488648143</c:v>
                </c:pt>
                <c:pt idx="205">
                  <c:v>1.8436903553805228</c:v>
                </c:pt>
                <c:pt idx="206">
                  <c:v>1.5461770668653472</c:v>
                </c:pt>
                <c:pt idx="207">
                  <c:v>1.8505185273498113</c:v>
                </c:pt>
                <c:pt idx="208">
                  <c:v>1.513622713747069</c:v>
                </c:pt>
                <c:pt idx="209">
                  <c:v>1.5774188737135917</c:v>
                </c:pt>
                <c:pt idx="210">
                  <c:v>1.7542651190913725</c:v>
                </c:pt>
                <c:pt idx="211">
                  <c:v>1.8851188687808837</c:v>
                </c:pt>
                <c:pt idx="212">
                  <c:v>1.6516529559327422</c:v>
                </c:pt>
                <c:pt idx="213">
                  <c:v>1.5722710557381505</c:v>
                </c:pt>
                <c:pt idx="214">
                  <c:v>1.5100231711620331</c:v>
                </c:pt>
                <c:pt idx="215">
                  <c:v>2.2496500975749214</c:v>
                </c:pt>
                <c:pt idx="216">
                  <c:v>1.8450800710387512</c:v>
                </c:pt>
                <c:pt idx="217">
                  <c:v>1.6370005820085762</c:v>
                </c:pt>
                <c:pt idx="218">
                  <c:v>1.9953667905514954</c:v>
                </c:pt>
                <c:pt idx="219">
                  <c:v>1.6064594389957088</c:v>
                </c:pt>
                <c:pt idx="220">
                  <c:v>1.6191270316387909</c:v>
                </c:pt>
                <c:pt idx="221">
                  <c:v>1.5900783989157541</c:v>
                </c:pt>
                <c:pt idx="222">
                  <c:v>1.8612249984775679</c:v>
                </c:pt>
                <c:pt idx="223">
                  <c:v>2.0179302214694621</c:v>
                </c:pt>
                <c:pt idx="224">
                  <c:v>1.7365386156385723</c:v>
                </c:pt>
                <c:pt idx="225">
                  <c:v>2.1741934439256236</c:v>
                </c:pt>
                <c:pt idx="226">
                  <c:v>1.6904139580120114</c:v>
                </c:pt>
                <c:pt idx="227">
                  <c:v>1.7067009524775831</c:v>
                </c:pt>
                <c:pt idx="228">
                  <c:v>1.6373824302998421</c:v>
                </c:pt>
                <c:pt idx="229">
                  <c:v>2.3539108010610845</c:v>
                </c:pt>
                <c:pt idx="230">
                  <c:v>1.4841614690990339</c:v>
                </c:pt>
                <c:pt idx="231">
                  <c:v>1.9659830733294614</c:v>
                </c:pt>
                <c:pt idx="232">
                  <c:v>1.7185965380085773</c:v>
                </c:pt>
                <c:pt idx="233">
                  <c:v>1.873484214751278</c:v>
                </c:pt>
                <c:pt idx="234">
                  <c:v>1.6052451565123498</c:v>
                </c:pt>
                <c:pt idx="235">
                  <c:v>1.9181312670330595</c:v>
                </c:pt>
                <c:pt idx="236">
                  <c:v>1.9210655516420871</c:v>
                </c:pt>
                <c:pt idx="237">
                  <c:v>1.8343183494332054</c:v>
                </c:pt>
                <c:pt idx="238">
                  <c:v>1.688806082289199</c:v>
                </c:pt>
                <c:pt idx="239">
                  <c:v>1.7136829990878504</c:v>
                </c:pt>
                <c:pt idx="240">
                  <c:v>1.5500575057934942</c:v>
                </c:pt>
                <c:pt idx="241">
                  <c:v>1.6024114399604532</c:v>
                </c:pt>
                <c:pt idx="242">
                  <c:v>1.7875084584346257</c:v>
                </c:pt>
                <c:pt idx="243">
                  <c:v>1.6773391796062387</c:v>
                </c:pt>
                <c:pt idx="244">
                  <c:v>1.7943129659897454</c:v>
                </c:pt>
                <c:pt idx="245">
                  <c:v>1.9004748573876016</c:v>
                </c:pt>
                <c:pt idx="246">
                  <c:v>1.8177308877951164</c:v>
                </c:pt>
                <c:pt idx="247">
                  <c:v>1.6730693591400452</c:v>
                </c:pt>
                <c:pt idx="248">
                  <c:v>1.9996965913555844</c:v>
                </c:pt>
                <c:pt idx="249">
                  <c:v>1.8146498394539832</c:v>
                </c:pt>
                <c:pt idx="250">
                  <c:v>1.7344091165833466</c:v>
                </c:pt>
                <c:pt idx="251">
                  <c:v>1.7867718908183245</c:v>
                </c:pt>
                <c:pt idx="252">
                  <c:v>1.7192057346228413</c:v>
                </c:pt>
                <c:pt idx="253">
                  <c:v>1.6402668039483403</c:v>
                </c:pt>
                <c:pt idx="254">
                  <c:v>1.5544719437842307</c:v>
                </c:pt>
                <c:pt idx="255">
                  <c:v>1.7813534887784694</c:v>
                </c:pt>
                <c:pt idx="256">
                  <c:v>2.0643640980962799</c:v>
                </c:pt>
                <c:pt idx="257">
                  <c:v>1.5417170704518521</c:v>
                </c:pt>
                <c:pt idx="258">
                  <c:v>1.6359722493853375</c:v>
                </c:pt>
                <c:pt idx="259">
                  <c:v>2.7463741528571646</c:v>
                </c:pt>
                <c:pt idx="260">
                  <c:v>1.7214908346129381</c:v>
                </c:pt>
                <c:pt idx="261">
                  <c:v>1.9017270702595268</c:v>
                </c:pt>
                <c:pt idx="262">
                  <c:v>1.7252200000603635</c:v>
                </c:pt>
                <c:pt idx="263">
                  <c:v>1.8955250147857525</c:v>
                </c:pt>
                <c:pt idx="264">
                  <c:v>2.4798326666756858</c:v>
                </c:pt>
                <c:pt idx="265">
                  <c:v>1.7466140262539247</c:v>
                </c:pt>
                <c:pt idx="266">
                  <c:v>1.8946039585458663</c:v>
                </c:pt>
                <c:pt idx="267">
                  <c:v>1.9805087650522659</c:v>
                </c:pt>
                <c:pt idx="268">
                  <c:v>1.7109077593722755</c:v>
                </c:pt>
                <c:pt idx="269">
                  <c:v>1.6830158575623848</c:v>
                </c:pt>
                <c:pt idx="270">
                  <c:v>1.9524871515704936</c:v>
                </c:pt>
                <c:pt idx="271">
                  <c:v>1.8214631335152827</c:v>
                </c:pt>
                <c:pt idx="272">
                  <c:v>1.7782723525495419</c:v>
                </c:pt>
                <c:pt idx="273">
                  <c:v>1.5959093254861485</c:v>
                </c:pt>
                <c:pt idx="274">
                  <c:v>2.2630672471919264</c:v>
                </c:pt>
                <c:pt idx="275">
                  <c:v>1.6383090798654532</c:v>
                </c:pt>
                <c:pt idx="276">
                  <c:v>2.1018884964754085</c:v>
                </c:pt>
                <c:pt idx="277">
                  <c:v>1.8294714711645654</c:v>
                </c:pt>
                <c:pt idx="278">
                  <c:v>2.2546785543364587</c:v>
                </c:pt>
                <c:pt idx="279">
                  <c:v>1.7040981507665245</c:v>
                </c:pt>
                <c:pt idx="280">
                  <c:v>2.0703791868898884</c:v>
                </c:pt>
                <c:pt idx="281">
                  <c:v>1.7456984616856863</c:v>
                </c:pt>
                <c:pt idx="282">
                  <c:v>1.7001027143893521</c:v>
                </c:pt>
                <c:pt idx="283">
                  <c:v>1.9164483703929334</c:v>
                </c:pt>
                <c:pt idx="284">
                  <c:v>1.8089103752137001</c:v>
                </c:pt>
                <c:pt idx="285">
                  <c:v>2.0772419098121531</c:v>
                </c:pt>
                <c:pt idx="286">
                  <c:v>1.8805035373347054</c:v>
                </c:pt>
                <c:pt idx="287">
                  <c:v>1.8318608114635324</c:v>
                </c:pt>
                <c:pt idx="288">
                  <c:v>1.8988735300786019</c:v>
                </c:pt>
                <c:pt idx="289">
                  <c:v>1.6930030615189533</c:v>
                </c:pt>
                <c:pt idx="290">
                  <c:v>1.9070675252989879</c:v>
                </c:pt>
                <c:pt idx="291">
                  <c:v>1.6200642028125805</c:v>
                </c:pt>
                <c:pt idx="292">
                  <c:v>1.8454602335522277</c:v>
                </c:pt>
                <c:pt idx="293">
                  <c:v>2.1200186164732733</c:v>
                </c:pt>
                <c:pt idx="294">
                  <c:v>1.6900199286693811</c:v>
                </c:pt>
                <c:pt idx="295">
                  <c:v>1.7290733276273993</c:v>
                </c:pt>
                <c:pt idx="296">
                  <c:v>1.6369031208223512</c:v>
                </c:pt>
                <c:pt idx="297">
                  <c:v>1.7305567779595521</c:v>
                </c:pt>
                <c:pt idx="298">
                  <c:v>1.6553438584935285</c:v>
                </c:pt>
                <c:pt idx="299">
                  <c:v>1.666474529335078</c:v>
                </c:pt>
                <c:pt idx="300">
                  <c:v>1.5644566012681242</c:v>
                </c:pt>
                <c:pt idx="301">
                  <c:v>1.5210118498337508</c:v>
                </c:pt>
                <c:pt idx="302">
                  <c:v>2.2311496533835</c:v>
                </c:pt>
                <c:pt idx="303">
                  <c:v>1.6877864132848861</c:v>
                </c:pt>
                <c:pt idx="304">
                  <c:v>1.9099794916970831</c:v>
                </c:pt>
                <c:pt idx="305">
                  <c:v>1.7456578968769387</c:v>
                </c:pt>
                <c:pt idx="306">
                  <c:v>1.6983371224346158</c:v>
                </c:pt>
                <c:pt idx="307">
                  <c:v>2.1705646229289832</c:v>
                </c:pt>
                <c:pt idx="308">
                  <c:v>1.7485522766337298</c:v>
                </c:pt>
                <c:pt idx="309">
                  <c:v>1.7494736366186561</c:v>
                </c:pt>
                <c:pt idx="310">
                  <c:v>1.8876968295381127</c:v>
                </c:pt>
                <c:pt idx="311">
                  <c:v>1.6347134275441377</c:v>
                </c:pt>
                <c:pt idx="312">
                  <c:v>2.3950766317533581</c:v>
                </c:pt>
                <c:pt idx="313">
                  <c:v>2.0726480983737896</c:v>
                </c:pt>
                <c:pt idx="314">
                  <c:v>1.8612721488245119</c:v>
                </c:pt>
                <c:pt idx="315">
                  <c:v>2.1214069225735384</c:v>
                </c:pt>
                <c:pt idx="316">
                  <c:v>1.7676144034325039</c:v>
                </c:pt>
                <c:pt idx="317">
                  <c:v>1.7070412469613694</c:v>
                </c:pt>
                <c:pt idx="318">
                  <c:v>1.8804220229215804</c:v>
                </c:pt>
                <c:pt idx="319">
                  <c:v>1.8728908446287669</c:v>
                </c:pt>
                <c:pt idx="320">
                  <c:v>1.6855866427048289</c:v>
                </c:pt>
                <c:pt idx="321">
                  <c:v>1.6249306547662881</c:v>
                </c:pt>
                <c:pt idx="322">
                  <c:v>1.7934443967094691</c:v>
                </c:pt>
                <c:pt idx="323">
                  <c:v>1.8183973411477579</c:v>
                </c:pt>
                <c:pt idx="324">
                  <c:v>2.2533331006126374</c:v>
                </c:pt>
                <c:pt idx="325">
                  <c:v>2.1051185412536695</c:v>
                </c:pt>
                <c:pt idx="326">
                  <c:v>2.1384618160168865</c:v>
                </c:pt>
                <c:pt idx="327">
                  <c:v>1.5683108826837919</c:v>
                </c:pt>
                <c:pt idx="328">
                  <c:v>1.5488473949345736</c:v>
                </c:pt>
                <c:pt idx="329">
                  <c:v>1.7739562966871742</c:v>
                </c:pt>
                <c:pt idx="330">
                  <c:v>2.0498668804726772</c:v>
                </c:pt>
                <c:pt idx="331">
                  <c:v>1.6402993632845984</c:v>
                </c:pt>
                <c:pt idx="332">
                  <c:v>1.9729106511718619</c:v>
                </c:pt>
                <c:pt idx="333">
                  <c:v>1.6372606571871693</c:v>
                </c:pt>
                <c:pt idx="334">
                  <c:v>2.1602755549784391</c:v>
                </c:pt>
                <c:pt idx="335">
                  <c:v>1.9189680512429323</c:v>
                </c:pt>
                <c:pt idx="336">
                  <c:v>1.8787827829104831</c:v>
                </c:pt>
                <c:pt idx="337">
                  <c:v>1.8622696964686209</c:v>
                </c:pt>
                <c:pt idx="338">
                  <c:v>1.8043986037320396</c:v>
                </c:pt>
                <c:pt idx="339">
                  <c:v>1.6007585051386455</c:v>
                </c:pt>
                <c:pt idx="340">
                  <c:v>1.7296912634114299</c:v>
                </c:pt>
                <c:pt idx="341">
                  <c:v>1.5537538782778553</c:v>
                </c:pt>
                <c:pt idx="342" formatCode="0.0000">
                  <c:v>1.3</c:v>
                </c:pt>
                <c:pt idx="343" formatCode="0.0000">
                  <c:v>2.8</c:v>
                </c:pt>
              </c:numCache>
            </c:numRef>
          </c:xVal>
          <c:yVal>
            <c:numRef>
              <c:f>raw!$P$2:$P$345</c:f>
              <c:numCache>
                <c:formatCode>General</c:formatCode>
                <c:ptCount val="344"/>
                <c:pt idx="0">
                  <c:v>1.8373918076875726</c:v>
                </c:pt>
                <c:pt idx="1">
                  <c:v>1.4937830805817871</c:v>
                </c:pt>
                <c:pt idx="2">
                  <c:v>1.5370741206788323</c:v>
                </c:pt>
                <c:pt idx="3">
                  <c:v>2.3340304404035481</c:v>
                </c:pt>
                <c:pt idx="4">
                  <c:v>1.5440929519919722</c:v>
                </c:pt>
                <c:pt idx="5">
                  <c:v>2.1893119472772731</c:v>
                </c:pt>
                <c:pt idx="6">
                  <c:v>2.1875249912203789</c:v>
                </c:pt>
                <c:pt idx="7">
                  <c:v>2.2665371537486809</c:v>
                </c:pt>
                <c:pt idx="8">
                  <c:v>2.4338476928845791</c:v>
                </c:pt>
                <c:pt idx="9">
                  <c:v>1.996470486601716</c:v>
                </c:pt>
                <c:pt idx="10">
                  <c:v>3.465226211215394</c:v>
                </c:pt>
                <c:pt idx="11">
                  <c:v>3.2538027097561817</c:v>
                </c:pt>
                <c:pt idx="12">
                  <c:v>2.4783520280161424</c:v>
                </c:pt>
                <c:pt idx="13">
                  <c:v>2.3857071191643695</c:v>
                </c:pt>
                <c:pt idx="14">
                  <c:v>1.7891105747748239</c:v>
                </c:pt>
                <c:pt idx="15">
                  <c:v>2.2444620365045793</c:v>
                </c:pt>
                <c:pt idx="16">
                  <c:v>2.7543638103285226</c:v>
                </c:pt>
                <c:pt idx="17">
                  <c:v>2.0070072663597429</c:v>
                </c:pt>
                <c:pt idx="18">
                  <c:v>1.5205279803005283</c:v>
                </c:pt>
                <c:pt idx="19">
                  <c:v>2.1471028165177777</c:v>
                </c:pt>
                <c:pt idx="20">
                  <c:v>2.04849993112422</c:v>
                </c:pt>
                <c:pt idx="21">
                  <c:v>2.2923915275079114</c:v>
                </c:pt>
                <c:pt idx="22">
                  <c:v>2.3793346467552765</c:v>
                </c:pt>
                <c:pt idx="23">
                  <c:v>1.74778136981804</c:v>
                </c:pt>
                <c:pt idx="24">
                  <c:v>1.8737056622978707</c:v>
                </c:pt>
                <c:pt idx="25">
                  <c:v>2.2845903401596854</c:v>
                </c:pt>
                <c:pt idx="26">
                  <c:v>1.8891133023175948</c:v>
                </c:pt>
                <c:pt idx="27">
                  <c:v>2.8111152153085115</c:v>
                </c:pt>
                <c:pt idx="28">
                  <c:v>2.1305407771817668</c:v>
                </c:pt>
                <c:pt idx="29">
                  <c:v>2.7495553937088335</c:v>
                </c:pt>
                <c:pt idx="30">
                  <c:v>2.1838461136040759</c:v>
                </c:pt>
                <c:pt idx="31">
                  <c:v>2.7089987537536402</c:v>
                </c:pt>
                <c:pt idx="32">
                  <c:v>2.3869548125477409</c:v>
                </c:pt>
                <c:pt idx="33">
                  <c:v>2.0269480070015771</c:v>
                </c:pt>
                <c:pt idx="34">
                  <c:v>1.6033029037858062</c:v>
                </c:pt>
                <c:pt idx="35">
                  <c:v>1.7400817287008159</c:v>
                </c:pt>
                <c:pt idx="36">
                  <c:v>2.15130764595447</c:v>
                </c:pt>
                <c:pt idx="37">
                  <c:v>2.0161649351435531</c:v>
                </c:pt>
                <c:pt idx="38">
                  <c:v>1.5565731976513622</c:v>
                </c:pt>
                <c:pt idx="39">
                  <c:v>2.4598312375537965</c:v>
                </c:pt>
                <c:pt idx="40">
                  <c:v>1.9437091321452522</c:v>
                </c:pt>
                <c:pt idx="41">
                  <c:v>2.0151436256486921</c:v>
                </c:pt>
                <c:pt idx="42">
                  <c:v>1.6853106407072296</c:v>
                </c:pt>
                <c:pt idx="43">
                  <c:v>2.4373285470943955</c:v>
                </c:pt>
                <c:pt idx="44">
                  <c:v>1.9086122718099243</c:v>
                </c:pt>
                <c:pt idx="45">
                  <c:v>2.0009935031403749</c:v>
                </c:pt>
                <c:pt idx="46">
                  <c:v>1.7476736845430487</c:v>
                </c:pt>
                <c:pt idx="47">
                  <c:v>2.0248520687938845</c:v>
                </c:pt>
                <c:pt idx="48">
                  <c:v>1.9319032296601188</c:v>
                </c:pt>
                <c:pt idx="49">
                  <c:v>1.9439442429833615</c:v>
                </c:pt>
                <c:pt idx="50">
                  <c:v>2.6778556407950544</c:v>
                </c:pt>
                <c:pt idx="51">
                  <c:v>2.1584127680870036</c:v>
                </c:pt>
                <c:pt idx="52">
                  <c:v>1.9026710670192133</c:v>
                </c:pt>
                <c:pt idx="53">
                  <c:v>2.4521515475349736</c:v>
                </c:pt>
                <c:pt idx="54">
                  <c:v>1.8808376572743222</c:v>
                </c:pt>
                <c:pt idx="55">
                  <c:v>1.8901521959553285</c:v>
                </c:pt>
                <c:pt idx="56">
                  <c:v>1.7865917383604826</c:v>
                </c:pt>
                <c:pt idx="57">
                  <c:v>1.5106758404849918</c:v>
                </c:pt>
                <c:pt idx="58">
                  <c:v>2.2623337286091032</c:v>
                </c:pt>
                <c:pt idx="59">
                  <c:v>2.2301332451545117</c:v>
                </c:pt>
                <c:pt idx="60">
                  <c:v>1.3671471715592023</c:v>
                </c:pt>
                <c:pt idx="61">
                  <c:v>2.8845199491341349</c:v>
                </c:pt>
                <c:pt idx="62">
                  <c:v>2.170751038361602</c:v>
                </c:pt>
                <c:pt idx="63">
                  <c:v>1.5280962254349384</c:v>
                </c:pt>
                <c:pt idx="64">
                  <c:v>2.1393819712501063</c:v>
                </c:pt>
                <c:pt idx="65">
                  <c:v>2.1864559080588433</c:v>
                </c:pt>
                <c:pt idx="66">
                  <c:v>2.588708104916964</c:v>
                </c:pt>
                <c:pt idx="67">
                  <c:v>2.6150039131324911</c:v>
                </c:pt>
                <c:pt idx="68">
                  <c:v>1.5994870634670699</c:v>
                </c:pt>
                <c:pt idx="69">
                  <c:v>1.613951079818809</c:v>
                </c:pt>
                <c:pt idx="70">
                  <c:v>1.7224409264672342</c:v>
                </c:pt>
                <c:pt idx="71">
                  <c:v>2.3708645254574057</c:v>
                </c:pt>
                <c:pt idx="72">
                  <c:v>2.2364646001239055</c:v>
                </c:pt>
                <c:pt idx="73">
                  <c:v>2.0614032130076132</c:v>
                </c:pt>
                <c:pt idx="74">
                  <c:v>2.1147938226851197</c:v>
                </c:pt>
                <c:pt idx="75">
                  <c:v>1.9895957718152761</c:v>
                </c:pt>
                <c:pt idx="76">
                  <c:v>2.544417359923635</c:v>
                </c:pt>
                <c:pt idx="77">
                  <c:v>1.8414048498969602</c:v>
                </c:pt>
                <c:pt idx="78">
                  <c:v>1.8892294793663944</c:v>
                </c:pt>
                <c:pt idx="79">
                  <c:v>1.8454126193665472</c:v>
                </c:pt>
                <c:pt idx="80">
                  <c:v>2.1749838252040949</c:v>
                </c:pt>
                <c:pt idx="81">
                  <c:v>2.1763344366177666</c:v>
                </c:pt>
                <c:pt idx="82">
                  <c:v>2.8129395515264632</c:v>
                </c:pt>
                <c:pt idx="83">
                  <c:v>2.4561457879101662</c:v>
                </c:pt>
                <c:pt idx="84">
                  <c:v>2.0000364687472958</c:v>
                </c:pt>
                <c:pt idx="85">
                  <c:v>2.3304330968673441</c:v>
                </c:pt>
                <c:pt idx="86">
                  <c:v>3.1960145977493943</c:v>
                </c:pt>
                <c:pt idx="87">
                  <c:v>2.0713155399837673</c:v>
                </c:pt>
                <c:pt idx="88">
                  <c:v>1.5857519712449515</c:v>
                </c:pt>
                <c:pt idx="89">
                  <c:v>2.0936000281890319</c:v>
                </c:pt>
                <c:pt idx="90">
                  <c:v>1.7125667833125415</c:v>
                </c:pt>
                <c:pt idx="91">
                  <c:v>2.248179488850484</c:v>
                </c:pt>
                <c:pt idx="92">
                  <c:v>2.023388957790333</c:v>
                </c:pt>
                <c:pt idx="93">
                  <c:v>2.0572044114429868</c:v>
                </c:pt>
                <c:pt idx="94">
                  <c:v>1.8535009844530896</c:v>
                </c:pt>
                <c:pt idx="95">
                  <c:v>1.8131593776979056</c:v>
                </c:pt>
                <c:pt idx="96">
                  <c:v>1.3044250043243126</c:v>
                </c:pt>
                <c:pt idx="97">
                  <c:v>1.1888395083342571</c:v>
                </c:pt>
                <c:pt idx="98">
                  <c:v>1.0425697988263778</c:v>
                </c:pt>
                <c:pt idx="99">
                  <c:v>2.4833599572585809</c:v>
                </c:pt>
                <c:pt idx="100">
                  <c:v>1.7559390613970136</c:v>
                </c:pt>
                <c:pt idx="101">
                  <c:v>1.4424328058864873</c:v>
                </c:pt>
                <c:pt idx="102">
                  <c:v>1.2880009701436508</c:v>
                </c:pt>
                <c:pt idx="103">
                  <c:v>2.1413040838508759</c:v>
                </c:pt>
                <c:pt idx="104">
                  <c:v>1.7498751189189787</c:v>
                </c:pt>
                <c:pt idx="105">
                  <c:v>1.6925953979879684</c:v>
                </c:pt>
                <c:pt idx="106">
                  <c:v>1.59276920752523</c:v>
                </c:pt>
                <c:pt idx="107">
                  <c:v>2.0872533043083887</c:v>
                </c:pt>
                <c:pt idx="108">
                  <c:v>1.8536701980170676</c:v>
                </c:pt>
                <c:pt idx="109">
                  <c:v>1.8583404991506645</c:v>
                </c:pt>
                <c:pt idx="110">
                  <c:v>2.5600598509051071</c:v>
                </c:pt>
                <c:pt idx="111">
                  <c:v>2.0522915139130089</c:v>
                </c:pt>
                <c:pt idx="112">
                  <c:v>1.7614696213799985</c:v>
                </c:pt>
                <c:pt idx="113">
                  <c:v>2.0884711630245265</c:v>
                </c:pt>
                <c:pt idx="114">
                  <c:v>1.9117630154672578</c:v>
                </c:pt>
                <c:pt idx="115">
                  <c:v>2.5962689675002468</c:v>
                </c:pt>
                <c:pt idx="116">
                  <c:v>1.7547439991145468</c:v>
                </c:pt>
                <c:pt idx="117">
                  <c:v>2.4052701646038419</c:v>
                </c:pt>
                <c:pt idx="118">
                  <c:v>2.2862720113225254</c:v>
                </c:pt>
                <c:pt idx="119">
                  <c:v>1.6110398976997742</c:v>
                </c:pt>
                <c:pt idx="120">
                  <c:v>1.8626696463305226</c:v>
                </c:pt>
                <c:pt idx="121">
                  <c:v>1.4236328104386204</c:v>
                </c:pt>
                <c:pt idx="122">
                  <c:v>2.3932554413947593</c:v>
                </c:pt>
                <c:pt idx="123">
                  <c:v>2.0913147117888853</c:v>
                </c:pt>
                <c:pt idx="124">
                  <c:v>2.4823017473775439</c:v>
                </c:pt>
                <c:pt idx="125">
                  <c:v>1.9327096571733804</c:v>
                </c:pt>
                <c:pt idx="126">
                  <c:v>2.6960080861823834</c:v>
                </c:pt>
                <c:pt idx="127">
                  <c:v>1.8895030669801467</c:v>
                </c:pt>
                <c:pt idx="128">
                  <c:v>1.7459432581278496</c:v>
                </c:pt>
                <c:pt idx="129">
                  <c:v>1.6971865554416516</c:v>
                </c:pt>
                <c:pt idx="130">
                  <c:v>1.6998947510271845</c:v>
                </c:pt>
                <c:pt idx="131">
                  <c:v>1.6024874793382671</c:v>
                </c:pt>
                <c:pt idx="132">
                  <c:v>3.0103363950359534</c:v>
                </c:pt>
                <c:pt idx="133">
                  <c:v>1.4436531619870803</c:v>
                </c:pt>
                <c:pt idx="134">
                  <c:v>3.38821188594267</c:v>
                </c:pt>
                <c:pt idx="135">
                  <c:v>1.4152927347112869</c:v>
                </c:pt>
                <c:pt idx="136">
                  <c:v>2.4304711846881033</c:v>
                </c:pt>
                <c:pt idx="137">
                  <c:v>2.8870940588078224</c:v>
                </c:pt>
                <c:pt idx="138">
                  <c:v>2.9127427660366525</c:v>
                </c:pt>
                <c:pt idx="139">
                  <c:v>1.7408025262978841</c:v>
                </c:pt>
                <c:pt idx="140">
                  <c:v>2.6667469619886912</c:v>
                </c:pt>
                <c:pt idx="141">
                  <c:v>1.8729477052323347</c:v>
                </c:pt>
                <c:pt idx="142">
                  <c:v>2.7291991905466317</c:v>
                </c:pt>
                <c:pt idx="143">
                  <c:v>1.6915553925285869</c:v>
                </c:pt>
                <c:pt idx="144">
                  <c:v>2.0442133297888536</c:v>
                </c:pt>
                <c:pt idx="145">
                  <c:v>1.7535981273723595</c:v>
                </c:pt>
                <c:pt idx="146">
                  <c:v>1.8204668782415929</c:v>
                </c:pt>
                <c:pt idx="147">
                  <c:v>2.8616293308683343</c:v>
                </c:pt>
                <c:pt idx="148">
                  <c:v>1.3767994185468193</c:v>
                </c:pt>
                <c:pt idx="149">
                  <c:v>2.006668940369877</c:v>
                </c:pt>
                <c:pt idx="150">
                  <c:v>2.7190335494608995</c:v>
                </c:pt>
                <c:pt idx="151">
                  <c:v>1.7937328138599338</c:v>
                </c:pt>
                <c:pt idx="152">
                  <c:v>1.2885816157484955</c:v>
                </c:pt>
                <c:pt idx="153">
                  <c:v>1.9312188167048137</c:v>
                </c:pt>
                <c:pt idx="154">
                  <c:v>1.8162638423988151</c:v>
                </c:pt>
                <c:pt idx="155">
                  <c:v>2.7415462601224139</c:v>
                </c:pt>
                <c:pt idx="156">
                  <c:v>2.6398696089315816</c:v>
                </c:pt>
                <c:pt idx="157">
                  <c:v>2.446398226266183</c:v>
                </c:pt>
                <c:pt idx="158">
                  <c:v>2.0817921589162141</c:v>
                </c:pt>
                <c:pt idx="159">
                  <c:v>1.4064684317364062</c:v>
                </c:pt>
                <c:pt idx="160">
                  <c:v>1.4406844335695765</c:v>
                </c:pt>
                <c:pt idx="161">
                  <c:v>1.580007166523637</c:v>
                </c:pt>
                <c:pt idx="162">
                  <c:v>1.9690936260543546</c:v>
                </c:pt>
                <c:pt idx="163">
                  <c:v>1.580997618172379</c:v>
                </c:pt>
                <c:pt idx="164">
                  <c:v>2.6317355941207778</c:v>
                </c:pt>
                <c:pt idx="165">
                  <c:v>1.5169041475683833</c:v>
                </c:pt>
                <c:pt idx="166">
                  <c:v>1.7619555404317224</c:v>
                </c:pt>
                <c:pt idx="167">
                  <c:v>2.1909818862485619</c:v>
                </c:pt>
                <c:pt idx="168">
                  <c:v>2.1909090589103926</c:v>
                </c:pt>
                <c:pt idx="169">
                  <c:v>1.657536523453802</c:v>
                </c:pt>
                <c:pt idx="170">
                  <c:v>1.8366740269394133</c:v>
                </c:pt>
                <c:pt idx="171">
                  <c:v>1.5598904859268643</c:v>
                </c:pt>
                <c:pt idx="172">
                  <c:v>1.9797352997990301</c:v>
                </c:pt>
                <c:pt idx="173">
                  <c:v>2.4858863933504889</c:v>
                </c:pt>
                <c:pt idx="174">
                  <c:v>1.3525566434221585</c:v>
                </c:pt>
                <c:pt idx="175">
                  <c:v>2.0468430332279457</c:v>
                </c:pt>
                <c:pt idx="176">
                  <c:v>2.2293462711950611</c:v>
                </c:pt>
                <c:pt idx="177">
                  <c:v>2.2079634421700405</c:v>
                </c:pt>
                <c:pt idx="178">
                  <c:v>2.1922344052748834</c:v>
                </c:pt>
                <c:pt idx="179">
                  <c:v>2.0777557072726789</c:v>
                </c:pt>
                <c:pt idx="180">
                  <c:v>1.6570883503431948</c:v>
                </c:pt>
                <c:pt idx="181">
                  <c:v>2.1031498015464614</c:v>
                </c:pt>
                <c:pt idx="182">
                  <c:v>2.6873895068142857</c:v>
                </c:pt>
                <c:pt idx="183">
                  <c:v>1.8754139186447951</c:v>
                </c:pt>
                <c:pt idx="184">
                  <c:v>1.4917371806577568</c:v>
                </c:pt>
                <c:pt idx="185">
                  <c:v>1.7944767402000525</c:v>
                </c:pt>
                <c:pt idx="186">
                  <c:v>2.1283601923613773</c:v>
                </c:pt>
                <c:pt idx="187">
                  <c:v>2.6051289564679552</c:v>
                </c:pt>
                <c:pt idx="188">
                  <c:v>1.8582691264549853</c:v>
                </c:pt>
                <c:pt idx="189">
                  <c:v>2.6881159148147056</c:v>
                </c:pt>
                <c:pt idx="190">
                  <c:v>1.601480865693657</c:v>
                </c:pt>
                <c:pt idx="191">
                  <c:v>1.769087345046243</c:v>
                </c:pt>
                <c:pt idx="192">
                  <c:v>2.5093982862959736</c:v>
                </c:pt>
                <c:pt idx="193">
                  <c:v>3.1697603155784955</c:v>
                </c:pt>
                <c:pt idx="194">
                  <c:v>3.0992932175428614</c:v>
                </c:pt>
                <c:pt idx="195">
                  <c:v>1.6344815545400484</c:v>
                </c:pt>
                <c:pt idx="196">
                  <c:v>1.6881861751954967</c:v>
                </c:pt>
                <c:pt idx="197">
                  <c:v>2.1953328415696189</c:v>
                </c:pt>
                <c:pt idx="198">
                  <c:v>2.1921357289275574</c:v>
                </c:pt>
                <c:pt idx="199">
                  <c:v>2.5335143328605354</c:v>
                </c:pt>
                <c:pt idx="200">
                  <c:v>1.8635533430636979</c:v>
                </c:pt>
                <c:pt idx="201">
                  <c:v>1.7577493014763999</c:v>
                </c:pt>
                <c:pt idx="202">
                  <c:v>2.2752744612520992</c:v>
                </c:pt>
                <c:pt idx="203">
                  <c:v>2.8281766679162113</c:v>
                </c:pt>
                <c:pt idx="204">
                  <c:v>2.1055987053591192</c:v>
                </c:pt>
                <c:pt idx="205">
                  <c:v>2.1015506539002122</c:v>
                </c:pt>
                <c:pt idx="206">
                  <c:v>1.436656817939632</c:v>
                </c:pt>
                <c:pt idx="207">
                  <c:v>2.1167801330120497</c:v>
                </c:pt>
                <c:pt idx="208">
                  <c:v>1.3637465579837984</c:v>
                </c:pt>
                <c:pt idx="209">
                  <c:v>1.506598501605803</c:v>
                </c:pt>
                <c:pt idx="210">
                  <c:v>1.9019716470511696</c:v>
                </c:pt>
                <c:pt idx="211">
                  <c:v>2.1939313774800087</c:v>
                </c:pt>
                <c:pt idx="212">
                  <c:v>1.6726739457906237</c:v>
                </c:pt>
                <c:pt idx="213">
                  <c:v>1.495075926548316</c:v>
                </c:pt>
                <c:pt idx="214">
                  <c:v>1.355682966284782</c:v>
                </c:pt>
                <c:pt idx="215">
                  <c:v>3.0046355454922962</c:v>
                </c:pt>
                <c:pt idx="216">
                  <c:v>2.1046503709021027</c:v>
                </c:pt>
                <c:pt idx="217">
                  <c:v>1.6399065824825625</c:v>
                </c:pt>
                <c:pt idx="218">
                  <c:v>2.4395267952627773</c:v>
                </c:pt>
                <c:pt idx="219">
                  <c:v>1.571586762290248</c:v>
                </c:pt>
                <c:pt idx="220">
                  <c:v>1.5999271689616856</c:v>
                </c:pt>
                <c:pt idx="221">
                  <c:v>1.5349315645370747</c:v>
                </c:pt>
                <c:pt idx="222">
                  <c:v>2.1406569805726754</c:v>
                </c:pt>
                <c:pt idx="223">
                  <c:v>2.4897467950838683</c:v>
                </c:pt>
                <c:pt idx="224">
                  <c:v>1.8623818959911451</c:v>
                </c:pt>
                <c:pt idx="225">
                  <c:v>2.8371392473023485</c:v>
                </c:pt>
                <c:pt idx="226">
                  <c:v>1.7593256494132588</c:v>
                </c:pt>
                <c:pt idx="227">
                  <c:v>1.7957227562041778</c:v>
                </c:pt>
                <c:pt idx="228">
                  <c:v>1.6407605960478391</c:v>
                </c:pt>
                <c:pt idx="229">
                  <c:v>3.2358011146594254</c:v>
                </c:pt>
                <c:pt idx="230">
                  <c:v>1.2977372928512447</c:v>
                </c:pt>
                <c:pt idx="231">
                  <c:v>2.3741044377801486</c:v>
                </c:pt>
                <c:pt idx="232">
                  <c:v>1.8223013317564225</c:v>
                </c:pt>
                <c:pt idx="233">
                  <c:v>2.167992535899613</c:v>
                </c:pt>
                <c:pt idx="234">
                  <c:v>1.5688698791023095</c:v>
                </c:pt>
                <c:pt idx="235">
                  <c:v>2.2675092026406309</c:v>
                </c:pt>
                <c:pt idx="236">
                  <c:v>2.2740475752284546</c:v>
                </c:pt>
                <c:pt idx="237">
                  <c:v>2.080645213949305</c:v>
                </c:pt>
                <c:pt idx="238">
                  <c:v>1.7557320539053871</c:v>
                </c:pt>
                <c:pt idx="239">
                  <c:v>1.8113234020951878</c:v>
                </c:pt>
                <c:pt idx="240">
                  <c:v>1.445345579872487</c:v>
                </c:pt>
                <c:pt idx="241">
                  <c:v>1.5625294436683455</c:v>
                </c:pt>
                <c:pt idx="242">
                  <c:v>1.9761913713484955</c:v>
                </c:pt>
                <c:pt idx="243">
                  <c:v>1.7301013848271405</c:v>
                </c:pt>
                <c:pt idx="244">
                  <c:v>1.9913792601244127</c:v>
                </c:pt>
                <c:pt idx="245">
                  <c:v>2.2281606734387864</c:v>
                </c:pt>
                <c:pt idx="246">
                  <c:v>2.0436384898920807</c:v>
                </c:pt>
                <c:pt idx="247">
                  <c:v>1.7205565574960366</c:v>
                </c:pt>
                <c:pt idx="248">
                  <c:v>2.4491648941951776</c:v>
                </c:pt>
                <c:pt idx="249">
                  <c:v>2.0367637662153388</c:v>
                </c:pt>
                <c:pt idx="250">
                  <c:v>1.8576253291830178</c:v>
                </c:pt>
                <c:pt idx="251">
                  <c:v>1.9745472464868503</c:v>
                </c:pt>
                <c:pt idx="252">
                  <c:v>1.8236623621802317</c:v>
                </c:pt>
                <c:pt idx="253">
                  <c:v>1.6472114348333036</c:v>
                </c:pt>
                <c:pt idx="254">
                  <c:v>1.4552294971434356</c:v>
                </c:pt>
                <c:pt idx="255">
                  <c:v>1.962452105846221</c:v>
                </c:pt>
                <c:pt idx="256">
                  <c:v>2.593049156777723</c:v>
                </c:pt>
                <c:pt idx="257">
                  <c:v>1.4266698181563904</c:v>
                </c:pt>
                <c:pt idx="258">
                  <c:v>1.6376066688682003</c:v>
                </c:pt>
                <c:pt idx="259">
                  <c:v>4.1032245163575878</c:v>
                </c:pt>
                <c:pt idx="260">
                  <c:v>1.8287674984246951</c:v>
                </c:pt>
                <c:pt idx="261">
                  <c:v>2.2309516167669234</c:v>
                </c:pt>
                <c:pt idx="262">
                  <c:v>1.8370984898959342</c:v>
                </c:pt>
                <c:pt idx="263">
                  <c:v>2.2171279706674252</c:v>
                </c:pt>
                <c:pt idx="264">
                  <c:v>3.5145814441374643</c:v>
                </c:pt>
                <c:pt idx="265">
                  <c:v>1.8848850920017208</c:v>
                </c:pt>
                <c:pt idx="266">
                  <c:v>2.2150749495858082</c:v>
                </c:pt>
                <c:pt idx="267">
                  <c:v>2.4064487993560419</c:v>
                </c:pt>
                <c:pt idx="268">
                  <c:v>1.805122592613065</c:v>
                </c:pt>
                <c:pt idx="269">
                  <c:v>1.7427903002487721</c:v>
                </c:pt>
                <c:pt idx="270">
                  <c:v>2.3440475421652756</c:v>
                </c:pt>
                <c:pt idx="271">
                  <c:v>2.0519658540500263</c:v>
                </c:pt>
                <c:pt idx="272">
                  <c:v>1.9555739059973236</c:v>
                </c:pt>
                <c:pt idx="273">
                  <c:v>1.5479800910302191</c:v>
                </c:pt>
                <c:pt idx="274">
                  <c:v>3.0344013438361688</c:v>
                </c:pt>
                <c:pt idx="275">
                  <c:v>1.6428330540535763</c:v>
                </c:pt>
                <c:pt idx="276">
                  <c:v>2.6764845814479963</c:v>
                </c:pt>
                <c:pt idx="277">
                  <c:v>2.0698326328695877</c:v>
                </c:pt>
                <c:pt idx="278">
                  <c:v>3.0157917272669637</c:v>
                </c:pt>
                <c:pt idx="279">
                  <c:v>1.789906706062294</c:v>
                </c:pt>
                <c:pt idx="280">
                  <c:v>2.606426450370201</c:v>
                </c:pt>
                <c:pt idx="281">
                  <c:v>1.8828403224035131</c:v>
                </c:pt>
                <c:pt idx="282">
                  <c:v>1.7809783805562631</c:v>
                </c:pt>
                <c:pt idx="283">
                  <c:v>2.263759144250153</c:v>
                </c:pt>
                <c:pt idx="284">
                  <c:v>2.0239565951452065</c:v>
                </c:pt>
                <c:pt idx="285">
                  <c:v>2.621687559582345</c:v>
                </c:pt>
                <c:pt idx="286">
                  <c:v>2.1836422157378474</c:v>
                </c:pt>
                <c:pt idx="287">
                  <c:v>2.0751629404927385</c:v>
                </c:pt>
                <c:pt idx="288">
                  <c:v>2.2245915538786702</c:v>
                </c:pt>
                <c:pt idx="289">
                  <c:v>1.7651121261893816</c:v>
                </c:pt>
                <c:pt idx="290">
                  <c:v>2.2428539561556216</c:v>
                </c:pt>
                <c:pt idx="291">
                  <c:v>1.6020236572222051</c:v>
                </c:pt>
                <c:pt idx="292">
                  <c:v>2.1054983015682081</c:v>
                </c:pt>
                <c:pt idx="293">
                  <c:v>2.7167822090325906</c:v>
                </c:pt>
                <c:pt idx="294">
                  <c:v>1.758445002468372</c:v>
                </c:pt>
                <c:pt idx="295">
                  <c:v>1.8457064336144577</c:v>
                </c:pt>
                <c:pt idx="296">
                  <c:v>1.6396886073413388</c:v>
                </c:pt>
                <c:pt idx="297">
                  <c:v>1.8490201957494508</c:v>
                </c:pt>
                <c:pt idx="298">
                  <c:v>1.6809269889807272</c:v>
                </c:pt>
                <c:pt idx="299">
                  <c:v>1.7058133198098111</c:v>
                </c:pt>
                <c:pt idx="300">
                  <c:v>1.477583035502406</c:v>
                </c:pt>
                <c:pt idx="301">
                  <c:v>1.3802983112963434</c:v>
                </c:pt>
                <c:pt idx="302">
                  <c:v>2.9635840262330149</c:v>
                </c:pt>
                <c:pt idx="303">
                  <c:v>1.7534530588180501</c:v>
                </c:pt>
                <c:pt idx="304">
                  <c:v>2.2493435409049183</c:v>
                </c:pt>
                <c:pt idx="305">
                  <c:v>1.8827497267100277</c:v>
                </c:pt>
                <c:pt idx="306">
                  <c:v>1.7770327856417958</c:v>
                </c:pt>
                <c:pt idx="307">
                  <c:v>2.8290799634762571</c:v>
                </c:pt>
                <c:pt idx="308">
                  <c:v>1.8892137887699307</c:v>
                </c:pt>
                <c:pt idx="309">
                  <c:v>1.8912714245358206</c:v>
                </c:pt>
                <c:pt idx="310">
                  <c:v>2.1996782677084439</c:v>
                </c:pt>
                <c:pt idx="311">
                  <c:v>1.6347912134474891</c:v>
                </c:pt>
                <c:pt idx="312">
                  <c:v>3.3269881207084637</c:v>
                </c:pt>
                <c:pt idx="313">
                  <c:v>2.611472136557027</c:v>
                </c:pt>
                <c:pt idx="314">
                  <c:v>2.1407621246674711</c:v>
                </c:pt>
                <c:pt idx="315">
                  <c:v>2.7198675892143869</c:v>
                </c:pt>
                <c:pt idx="316">
                  <c:v>1.9317794032193338</c:v>
                </c:pt>
                <c:pt idx="317">
                  <c:v>1.7964831413236888</c:v>
                </c:pt>
                <c:pt idx="318">
                  <c:v>2.183460486464349</c:v>
                </c:pt>
                <c:pt idx="319">
                  <c:v>2.1666695426609905</c:v>
                </c:pt>
                <c:pt idx="320">
                  <c:v>1.7485363929266959</c:v>
                </c:pt>
                <c:pt idx="321">
                  <c:v>1.6129096874159394</c:v>
                </c:pt>
                <c:pt idx="322">
                  <c:v>1.9894406598368446</c:v>
                </c:pt>
                <c:pt idx="323">
                  <c:v>2.045125506495229</c:v>
                </c:pt>
                <c:pt idx="324">
                  <c:v>3.0128067621008978</c:v>
                </c:pt>
                <c:pt idx="325">
                  <c:v>2.6836646667313344</c:v>
                </c:pt>
                <c:pt idx="326">
                  <c:v>2.7577659300559665</c:v>
                </c:pt>
                <c:pt idx="327">
                  <c:v>1.4862111820903228</c:v>
                </c:pt>
                <c:pt idx="328">
                  <c:v>1.4426360453878746</c:v>
                </c:pt>
                <c:pt idx="329">
                  <c:v>1.9459384560383544</c:v>
                </c:pt>
                <c:pt idx="330">
                  <c:v>2.5608036534299372</c:v>
                </c:pt>
                <c:pt idx="331">
                  <c:v>1.6472842516941311</c:v>
                </c:pt>
                <c:pt idx="332">
                  <c:v>2.3895308457618127</c:v>
                </c:pt>
                <c:pt idx="333">
                  <c:v>1.6404882477981386</c:v>
                </c:pt>
                <c:pt idx="334">
                  <c:v>2.8062268014289091</c:v>
                </c:pt>
                <c:pt idx="335">
                  <c:v>2.2693738078058132</c:v>
                </c:pt>
                <c:pt idx="336">
                  <c:v>2.1798059025865659</c:v>
                </c:pt>
                <c:pt idx="337">
                  <c:v>2.142986615724209</c:v>
                </c:pt>
                <c:pt idx="338">
                  <c:v>2.0138882488252703</c:v>
                </c:pt>
                <c:pt idx="339">
                  <c:v>1.5588308971450457</c:v>
                </c:pt>
                <c:pt idx="340">
                  <c:v>1.8470867992107616</c:v>
                </c:pt>
                <c:pt idx="341">
                  <c:v>1.4536217885520359</c:v>
                </c:pt>
                <c:pt idx="342">
                  <c:v>0.88454840383592315</c:v>
                </c:pt>
                <c:pt idx="343">
                  <c:v>4.2214205020614779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CE0-4363-8384-F777A411542F}"/>
            </c:ext>
          </c:extLst>
        </c:ser>
        <c:ser>
          <c:idx val="2"/>
          <c:order val="1"/>
          <c:tx>
            <c:strRef>
              <c:f>raw!$Q$1</c:f>
              <c:strCache>
                <c:ptCount val="1"/>
                <c:pt idx="0">
                  <c:v>PVR_u90adj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name>PI90 original data (adjusted)</c:name>
            <c:spPr>
              <a:ln w="95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raw!$A$2:$A$345</c:f>
              <c:numCache>
                <c:formatCode>General</c:formatCode>
                <c:ptCount val="344"/>
                <c:pt idx="0">
                  <c:v>1.7253512999433647</c:v>
                </c:pt>
                <c:pt idx="1">
                  <c:v>1.571693486214008</c:v>
                </c:pt>
                <c:pt idx="2">
                  <c:v>1.5910358013931396</c:v>
                </c:pt>
                <c:pt idx="3">
                  <c:v>1.9479898784935576</c:v>
                </c:pt>
                <c:pt idx="4">
                  <c:v>1.5941722538098526</c:v>
                </c:pt>
                <c:pt idx="5">
                  <c:v>1.8830467313400849</c:v>
                </c:pt>
                <c:pt idx="6">
                  <c:v>1.8822451717180602</c:v>
                </c:pt>
                <c:pt idx="7">
                  <c:v>1.9176950415065637</c:v>
                </c:pt>
                <c:pt idx="8">
                  <c:v>1.9928156367194247</c:v>
                </c:pt>
                <c:pt idx="9">
                  <c:v>1.7965940830704668</c:v>
                </c:pt>
                <c:pt idx="10">
                  <c:v>2.457524745419934</c:v>
                </c:pt>
                <c:pt idx="11">
                  <c:v>2.3620357921885504</c:v>
                </c:pt>
                <c:pt idx="12">
                  <c:v>2.0128100615566762</c:v>
                </c:pt>
                <c:pt idx="13">
                  <c:v>1.971193461479092</c:v>
                </c:pt>
                <c:pt idx="14">
                  <c:v>1.7037418725826212</c:v>
                </c:pt>
                <c:pt idx="15">
                  <c:v>1.9077890828129602</c:v>
                </c:pt>
                <c:pt idx="16">
                  <c:v>2.1369306496211822</c:v>
                </c:pt>
                <c:pt idx="17">
                  <c:v>1.8013152896102427</c:v>
                </c:pt>
                <c:pt idx="18">
                  <c:v>1.5836424581712569</c:v>
                </c:pt>
                <c:pt idx="19">
                  <c:v>1.8641155942079679</c:v>
                </c:pt>
                <c:pt idx="20">
                  <c:v>1.8199097174985372</c:v>
                </c:pt>
                <c:pt idx="21">
                  <c:v>1.9292985362565174</c:v>
                </c:pt>
                <c:pt idx="22">
                  <c:v>1.9683317465834504</c:v>
                </c:pt>
                <c:pt idx="23">
                  <c:v>1.6852488426347387</c:v>
                </c:pt>
                <c:pt idx="24">
                  <c:v>1.741608466884252</c:v>
                </c:pt>
                <c:pt idx="25">
                  <c:v>1.9257971616117064</c:v>
                </c:pt>
                <c:pt idx="26">
                  <c:v>1.7485072814932636</c:v>
                </c:pt>
                <c:pt idx="27">
                  <c:v>2.162476325839247</c:v>
                </c:pt>
                <c:pt idx="28">
                  <c:v>1.8566886699647853</c:v>
                </c:pt>
                <c:pt idx="29">
                  <c:v>2.1347666139341492</c:v>
                </c:pt>
                <c:pt idx="30">
                  <c:v>1.8805949955431045</c:v>
                </c:pt>
                <c:pt idx="31">
                  <c:v>2.1165164634632414</c:v>
                </c:pt>
                <c:pt idx="32">
                  <c:v>1.9717537813422468</c:v>
                </c:pt>
                <c:pt idx="33">
                  <c:v>1.8102509215386799</c:v>
                </c:pt>
                <c:pt idx="34">
                  <c:v>1.6206360566169082</c:v>
                </c:pt>
                <c:pt idx="35">
                  <c:v>1.6818040804815235</c:v>
                </c:pt>
                <c:pt idx="36">
                  <c:v>1.866001283363105</c:v>
                </c:pt>
                <c:pt idx="37">
                  <c:v>1.8054187964137824</c:v>
                </c:pt>
                <c:pt idx="38">
                  <c:v>1.5997495235151702</c:v>
                </c:pt>
                <c:pt idx="39">
                  <c:v>2.0044886051698354</c:v>
                </c:pt>
                <c:pt idx="40">
                  <c:v>1.7729577391310019</c:v>
                </c:pt>
                <c:pt idx="41">
                  <c:v>1.8049611416603097</c:v>
                </c:pt>
                <c:pt idx="42">
                  <c:v>1.6573043750772436</c:v>
                </c:pt>
                <c:pt idx="43">
                  <c:v>1.9943792882410198</c:v>
                </c:pt>
                <c:pt idx="44">
                  <c:v>1.7572388942042174</c:v>
                </c:pt>
                <c:pt idx="45">
                  <c:v>1.798620671696153</c:v>
                </c:pt>
                <c:pt idx="46">
                  <c:v>1.6852006639746653</c:v>
                </c:pt>
                <c:pt idx="47">
                  <c:v>1.8093116628239723</c:v>
                </c:pt>
                <c:pt idx="48">
                  <c:v>1.7676698634787458</c:v>
                </c:pt>
                <c:pt idx="49">
                  <c:v>1.7730630492344295</c:v>
                </c:pt>
                <c:pt idx="50">
                  <c:v>2.1025052729218459</c:v>
                </c:pt>
                <c:pt idx="51">
                  <c:v>1.8691877378585715</c:v>
                </c:pt>
                <c:pt idx="52">
                  <c:v>1.7545783247799065</c:v>
                </c:pt>
                <c:pt idx="53">
                  <c:v>2.0010383595656704</c:v>
                </c:pt>
                <c:pt idx="54">
                  <c:v>1.7448017604252395</c:v>
                </c:pt>
                <c:pt idx="55">
                  <c:v>1.7489724715034602</c:v>
                </c:pt>
                <c:pt idx="56">
                  <c:v>1.7026146743773412</c:v>
                </c:pt>
                <c:pt idx="57">
                  <c:v>1.5792405454049332</c:v>
                </c:pt>
                <c:pt idx="58">
                  <c:v>1.9158087028500479</c:v>
                </c:pt>
                <c:pt idx="59">
                  <c:v>1.9013598892393493</c:v>
                </c:pt>
                <c:pt idx="60">
                  <c:v>1.515140779025905</c:v>
                </c:pt>
                <c:pt idx="61">
                  <c:v>2.1955308262067486</c:v>
                </c:pt>
                <c:pt idx="62">
                  <c:v>1.8747214339277429</c:v>
                </c:pt>
                <c:pt idx="63">
                  <c:v>1.5870241032718553</c:v>
                </c:pt>
                <c:pt idx="64">
                  <c:v>1.8606532413293999</c:v>
                </c:pt>
                <c:pt idx="65">
                  <c:v>1.881765626243072</c:v>
                </c:pt>
                <c:pt idx="66">
                  <c:v>2.0624122495142134</c:v>
                </c:pt>
                <c:pt idx="67">
                  <c:v>2.074236284853157</c:v>
                </c:pt>
                <c:pt idx="68">
                  <c:v>1.6189302973452731</c:v>
                </c:pt>
                <c:pt idx="69">
                  <c:v>1.6253962112685381</c:v>
                </c:pt>
                <c:pt idx="70">
                  <c:v>1.6739123012745878</c:v>
                </c:pt>
                <c:pt idx="71">
                  <c:v>1.9645281973119024</c:v>
                </c:pt>
                <c:pt idx="72">
                  <c:v>1.9042006416254511</c:v>
                </c:pt>
                <c:pt idx="73">
                  <c:v>1.8256930892802741</c:v>
                </c:pt>
                <c:pt idx="74">
                  <c:v>1.8496279258557706</c:v>
                </c:pt>
                <c:pt idx="75">
                  <c:v>1.7935138926208118</c:v>
                </c:pt>
                <c:pt idx="76">
                  <c:v>2.0425008402837888</c:v>
                </c:pt>
                <c:pt idx="77">
                  <c:v>1.7271477085981202</c:v>
                </c:pt>
                <c:pt idx="78">
                  <c:v>1.7485593024647348</c:v>
                </c:pt>
                <c:pt idx="79">
                  <c:v>1.7289417991051081</c:v>
                </c:pt>
                <c:pt idx="80">
                  <c:v>1.8766199251845654</c:v>
                </c:pt>
                <c:pt idx="81">
                  <c:v>1.8772257119135747</c:v>
                </c:pt>
                <c:pt idx="82">
                  <c:v>2.1632976607597247</c:v>
                </c:pt>
                <c:pt idx="83">
                  <c:v>2.0028328279255185</c:v>
                </c:pt>
                <c:pt idx="84">
                  <c:v>1.7981918571393041</c:v>
                </c:pt>
                <c:pt idx="85">
                  <c:v>1.9463748816643887</c:v>
                </c:pt>
                <c:pt idx="86">
                  <c:v>2.3359562290992737</c:v>
                </c:pt>
                <c:pt idx="87">
                  <c:v>1.8301361850789211</c:v>
                </c:pt>
                <c:pt idx="88">
                  <c:v>1.6127907417283778</c:v>
                </c:pt>
                <c:pt idx="89">
                  <c:v>1.8401259171010569</c:v>
                </c:pt>
                <c:pt idx="90">
                  <c:v>1.6694953653271671</c:v>
                </c:pt>
                <c:pt idx="91">
                  <c:v>1.909457157256506</c:v>
                </c:pt>
                <c:pt idx="92">
                  <c:v>1.8086560016108457</c:v>
                </c:pt>
                <c:pt idx="93">
                  <c:v>1.8238110989387819</c:v>
                </c:pt>
                <c:pt idx="94">
                  <c:v>1.7325627092925195</c:v>
                </c:pt>
                <c:pt idx="95">
                  <c:v>1.7145047292678766</c:v>
                </c:pt>
                <c:pt idx="96">
                  <c:v>1.4871458169982519</c:v>
                </c:pt>
                <c:pt idx="97">
                  <c:v>1.435582687213268</c:v>
                </c:pt>
                <c:pt idx="98">
                  <c:v>1.3703801387692642</c:v>
                </c:pt>
                <c:pt idx="99">
                  <c:v>2.0150602976756447</c:v>
                </c:pt>
                <c:pt idx="100">
                  <c:v>1.6888987023471871</c:v>
                </c:pt>
                <c:pt idx="101">
                  <c:v>1.5487566264818768</c:v>
                </c:pt>
                <c:pt idx="102">
                  <c:v>1.4798169036853934</c:v>
                </c:pt>
                <c:pt idx="103">
                  <c:v>1.8615151830360925</c:v>
                </c:pt>
                <c:pt idx="104">
                  <c:v>1.6861855972226918</c:v>
                </c:pt>
                <c:pt idx="105">
                  <c:v>1.6605624746604499</c:v>
                </c:pt>
                <c:pt idx="106">
                  <c:v>1.6159273693709775</c:v>
                </c:pt>
                <c:pt idx="107">
                  <c:v>1.8372806625095264</c:v>
                </c:pt>
                <c:pt idx="108">
                  <c:v>1.7326384627897751</c:v>
                </c:pt>
                <c:pt idx="109">
                  <c:v>1.734729291994447</c:v>
                </c:pt>
                <c:pt idx="110">
                  <c:v>2.0495325076335562</c:v>
                </c:pt>
                <c:pt idx="111">
                  <c:v>1.821609094893103</c:v>
                </c:pt>
                <c:pt idx="112">
                  <c:v>1.6913732474768233</c:v>
                </c:pt>
                <c:pt idx="113">
                  <c:v>1.8378266238437531</c:v>
                </c:pt>
                <c:pt idx="114">
                  <c:v>1.7586498867716542</c:v>
                </c:pt>
                <c:pt idx="115">
                  <c:v>2.0658118400194141</c:v>
                </c:pt>
                <c:pt idx="116">
                  <c:v>1.6883640047028448</c:v>
                </c:pt>
                <c:pt idx="117">
                  <c:v>1.9799793974715614</c:v>
                </c:pt>
                <c:pt idx="118">
                  <c:v>1.9265519255213164</c:v>
                </c:pt>
                <c:pt idx="119">
                  <c:v>1.6240947687191971</c:v>
                </c:pt>
                <c:pt idx="120">
                  <c:v>1.7366674424077952</c:v>
                </c:pt>
                <c:pt idx="121">
                  <c:v>1.5403608540557308</c:v>
                </c:pt>
                <c:pt idx="122">
                  <c:v>1.9745833595219331</c:v>
                </c:pt>
                <c:pt idx="123">
                  <c:v>1.8391013909409473</c:v>
                </c:pt>
                <c:pt idx="124">
                  <c:v>2.0145848017830947</c:v>
                </c:pt>
                <c:pt idx="125">
                  <c:v>1.7680310515172901</c:v>
                </c:pt>
                <c:pt idx="126">
                  <c:v>2.1106716904559413</c:v>
                </c:pt>
                <c:pt idx="127">
                  <c:v>1.7486818078120725</c:v>
                </c:pt>
                <c:pt idx="128">
                  <c:v>1.6844264710492491</c:v>
                </c:pt>
                <c:pt idx="129">
                  <c:v>1.6626159359071677</c:v>
                </c:pt>
                <c:pt idx="130">
                  <c:v>1.6638272411723356</c:v>
                </c:pt>
                <c:pt idx="131">
                  <c:v>1.6202715418974638</c:v>
                </c:pt>
                <c:pt idx="132">
                  <c:v>2.2522196163832815</c:v>
                </c:pt>
                <c:pt idx="133">
                  <c:v>1.5493016492778979</c:v>
                </c:pt>
                <c:pt idx="134">
                  <c:v>2.4227279128307133</c:v>
                </c:pt>
                <c:pt idx="135">
                  <c:v>1.5366366043740345</c:v>
                </c:pt>
                <c:pt idx="136">
                  <c:v>1.9912988896072512</c:v>
                </c:pt>
                <c:pt idx="137">
                  <c:v>2.1966902180499228</c:v>
                </c:pt>
                <c:pt idx="138">
                  <c:v>2.208243478313805</c:v>
                </c:pt>
                <c:pt idx="139">
                  <c:v>1.6821265533857468</c:v>
                </c:pt>
                <c:pt idx="140">
                  <c:v>2.0975081330222496</c:v>
                </c:pt>
                <c:pt idx="141">
                  <c:v>1.74126910553753</c:v>
                </c:pt>
                <c:pt idx="142">
                  <c:v>2.1256059485402048</c:v>
                </c:pt>
                <c:pt idx="143">
                  <c:v>1.6600973248977982</c:v>
                </c:pt>
                <c:pt idx="144">
                  <c:v>1.8179885197196273</c:v>
                </c:pt>
                <c:pt idx="145">
                  <c:v>1.6878513195175699</c:v>
                </c:pt>
                <c:pt idx="146">
                  <c:v>1.717775445111984</c:v>
                </c:pt>
                <c:pt idx="147">
                  <c:v>2.1852215463439317</c:v>
                </c:pt>
                <c:pt idx="148">
                  <c:v>1.5194497935937346</c:v>
                </c:pt>
                <c:pt idx="149">
                  <c:v>1.8011636916107139</c:v>
                </c:pt>
                <c:pt idx="150">
                  <c:v>2.1210316332847832</c:v>
                </c:pt>
                <c:pt idx="151">
                  <c:v>1.7058104024985217</c:v>
                </c:pt>
                <c:pt idx="152">
                  <c:v>1.4800759939385788</c:v>
                </c:pt>
                <c:pt idx="153">
                  <c:v>1.7673633254609546</c:v>
                </c:pt>
                <c:pt idx="154">
                  <c:v>1.7158942189939084</c:v>
                </c:pt>
                <c:pt idx="155">
                  <c:v>2.1311622260208285</c:v>
                </c:pt>
                <c:pt idx="156">
                  <c:v>2.0854189457703556</c:v>
                </c:pt>
                <c:pt idx="157">
                  <c:v>1.9984536736928094</c:v>
                </c:pt>
                <c:pt idx="158">
                  <c:v>1.8348325003186439</c:v>
                </c:pt>
                <c:pt idx="159">
                  <c:v>1.5326963193513294</c:v>
                </c:pt>
                <c:pt idx="160">
                  <c:v>1.5479757932685558</c:v>
                </c:pt>
                <c:pt idx="161">
                  <c:v>1.6102229724077182</c:v>
                </c:pt>
                <c:pt idx="162">
                  <c:v>1.7843287208533487</c:v>
                </c:pt>
                <c:pt idx="163">
                  <c:v>1.6106656708622096</c:v>
                </c:pt>
                <c:pt idx="164">
                  <c:v>2.0817607169631294</c:v>
                </c:pt>
                <c:pt idx="165">
                  <c:v>1.5820233089953613</c:v>
                </c:pt>
                <c:pt idx="166">
                  <c:v>1.6915906666498013</c:v>
                </c:pt>
                <c:pt idx="167">
                  <c:v>1.8837958092290243</c:v>
                </c:pt>
                <c:pt idx="168">
                  <c:v>1.8837631412057441</c:v>
                </c:pt>
                <c:pt idx="169">
                  <c:v>1.6448837028157159</c:v>
                </c:pt>
                <c:pt idx="170">
                  <c:v>1.7250299951546288</c:v>
                </c:pt>
                <c:pt idx="171">
                  <c:v>1.6012320473106167</c:v>
                </c:pt>
                <c:pt idx="172">
                  <c:v>1.789096161876065</c:v>
                </c:pt>
                <c:pt idx="173">
                  <c:v>2.0161955381262788</c:v>
                </c:pt>
                <c:pt idx="174">
                  <c:v>1.5086276430681149</c:v>
                </c:pt>
                <c:pt idx="175">
                  <c:v>1.819167112130053</c:v>
                </c:pt>
                <c:pt idx="176">
                  <c:v>1.9010067971584812</c:v>
                </c:pt>
                <c:pt idx="177">
                  <c:v>1.8914135765156455</c:v>
                </c:pt>
                <c:pt idx="178">
                  <c:v>1.8843576515448888</c:v>
                </c:pt>
                <c:pt idx="179">
                  <c:v>1.8330230607966458</c:v>
                </c:pt>
                <c:pt idx="180">
                  <c:v>1.6446832948966708</c:v>
                </c:pt>
                <c:pt idx="181">
                  <c:v>1.8444073081583796</c:v>
                </c:pt>
                <c:pt idx="182">
                  <c:v>2.1067942575339904</c:v>
                </c:pt>
                <c:pt idx="183">
                  <c:v>1.742373312799496</c:v>
                </c:pt>
                <c:pt idx="184">
                  <c:v>1.5707795041705077</c:v>
                </c:pt>
                <c:pt idx="185">
                  <c:v>1.7061433273054638</c:v>
                </c:pt>
                <c:pt idx="186">
                  <c:v>1.8557108830580149</c:v>
                </c:pt>
                <c:pt idx="187">
                  <c:v>2.0697957491205305</c:v>
                </c:pt>
                <c:pt idx="188">
                  <c:v>1.7346973389954017</c:v>
                </c:pt>
                <c:pt idx="189">
                  <c:v>2.1071210553578883</c:v>
                </c:pt>
                <c:pt idx="190">
                  <c:v>1.6198215633069233</c:v>
                </c:pt>
                <c:pt idx="191">
                  <c:v>1.6947817858290961</c:v>
                </c:pt>
                <c:pt idx="192">
                  <c:v>2.0267612904599206</c:v>
                </c:pt>
                <c:pt idx="193">
                  <c:v>2.3241106570686636</c:v>
                </c:pt>
                <c:pt idx="194">
                  <c:v>2.292325806364035</c:v>
                </c:pt>
                <c:pt idx="195">
                  <c:v>1.634574976818685</c:v>
                </c:pt>
                <c:pt idx="196">
                  <c:v>1.6585904381235805</c:v>
                </c:pt>
                <c:pt idx="197">
                  <c:v>1.8857475345582047</c:v>
                </c:pt>
                <c:pt idx="198">
                  <c:v>1.8843133881567629</c:v>
                </c:pt>
                <c:pt idx="199">
                  <c:v>2.037600056213698</c:v>
                </c:pt>
                <c:pt idx="200">
                  <c:v>1.7370630776873521</c:v>
                </c:pt>
                <c:pt idx="201">
                  <c:v>1.6897086514400952</c:v>
                </c:pt>
                <c:pt idx="202">
                  <c:v>1.9216161649708225</c:v>
                </c:pt>
                <c:pt idx="203">
                  <c:v>2.1701579103912607</c:v>
                </c:pt>
                <c:pt idx="204">
                  <c:v>1.8455052488648143</c:v>
                </c:pt>
                <c:pt idx="205">
                  <c:v>1.8436903553805228</c:v>
                </c:pt>
                <c:pt idx="206">
                  <c:v>1.5461770668653472</c:v>
                </c:pt>
                <c:pt idx="207">
                  <c:v>1.8505185273498113</c:v>
                </c:pt>
                <c:pt idx="208">
                  <c:v>1.513622713747069</c:v>
                </c:pt>
                <c:pt idx="209">
                  <c:v>1.5774188737135917</c:v>
                </c:pt>
                <c:pt idx="210">
                  <c:v>1.7542651190913725</c:v>
                </c:pt>
                <c:pt idx="211">
                  <c:v>1.8851188687808837</c:v>
                </c:pt>
                <c:pt idx="212">
                  <c:v>1.6516529559327422</c:v>
                </c:pt>
                <c:pt idx="213">
                  <c:v>1.5722710557381505</c:v>
                </c:pt>
                <c:pt idx="214">
                  <c:v>1.5100231711620331</c:v>
                </c:pt>
                <c:pt idx="215">
                  <c:v>2.2496500975749214</c:v>
                </c:pt>
                <c:pt idx="216">
                  <c:v>1.8450800710387512</c:v>
                </c:pt>
                <c:pt idx="217">
                  <c:v>1.6370005820085762</c:v>
                </c:pt>
                <c:pt idx="218">
                  <c:v>1.9953667905514954</c:v>
                </c:pt>
                <c:pt idx="219">
                  <c:v>1.6064594389957088</c:v>
                </c:pt>
                <c:pt idx="220">
                  <c:v>1.6191270316387909</c:v>
                </c:pt>
                <c:pt idx="221">
                  <c:v>1.5900783989157541</c:v>
                </c:pt>
                <c:pt idx="222">
                  <c:v>1.8612249984775679</c:v>
                </c:pt>
                <c:pt idx="223">
                  <c:v>2.0179302214694621</c:v>
                </c:pt>
                <c:pt idx="224">
                  <c:v>1.7365386156385723</c:v>
                </c:pt>
                <c:pt idx="225">
                  <c:v>2.1741934439256236</c:v>
                </c:pt>
                <c:pt idx="226">
                  <c:v>1.6904139580120114</c:v>
                </c:pt>
                <c:pt idx="227">
                  <c:v>1.7067009524775831</c:v>
                </c:pt>
                <c:pt idx="228">
                  <c:v>1.6373824302998421</c:v>
                </c:pt>
                <c:pt idx="229">
                  <c:v>2.3539108010610845</c:v>
                </c:pt>
                <c:pt idx="230">
                  <c:v>1.4841614690990339</c:v>
                </c:pt>
                <c:pt idx="231">
                  <c:v>1.9659830733294614</c:v>
                </c:pt>
                <c:pt idx="232">
                  <c:v>1.7185965380085773</c:v>
                </c:pt>
                <c:pt idx="233">
                  <c:v>1.873484214751278</c:v>
                </c:pt>
                <c:pt idx="234">
                  <c:v>1.6052451565123498</c:v>
                </c:pt>
                <c:pt idx="235">
                  <c:v>1.9181312670330595</c:v>
                </c:pt>
                <c:pt idx="236">
                  <c:v>1.9210655516420871</c:v>
                </c:pt>
                <c:pt idx="237">
                  <c:v>1.8343183494332054</c:v>
                </c:pt>
                <c:pt idx="238">
                  <c:v>1.688806082289199</c:v>
                </c:pt>
                <c:pt idx="239">
                  <c:v>1.7136829990878504</c:v>
                </c:pt>
                <c:pt idx="240">
                  <c:v>1.5500575057934942</c:v>
                </c:pt>
                <c:pt idx="241">
                  <c:v>1.6024114399604532</c:v>
                </c:pt>
                <c:pt idx="242">
                  <c:v>1.7875084584346257</c:v>
                </c:pt>
                <c:pt idx="243">
                  <c:v>1.6773391796062387</c:v>
                </c:pt>
                <c:pt idx="244">
                  <c:v>1.7943129659897454</c:v>
                </c:pt>
                <c:pt idx="245">
                  <c:v>1.9004748573876016</c:v>
                </c:pt>
                <c:pt idx="246">
                  <c:v>1.8177308877951164</c:v>
                </c:pt>
                <c:pt idx="247">
                  <c:v>1.6730693591400452</c:v>
                </c:pt>
                <c:pt idx="248">
                  <c:v>1.9996965913555844</c:v>
                </c:pt>
                <c:pt idx="249">
                  <c:v>1.8146498394539832</c:v>
                </c:pt>
                <c:pt idx="250">
                  <c:v>1.7344091165833466</c:v>
                </c:pt>
                <c:pt idx="251">
                  <c:v>1.7867718908183245</c:v>
                </c:pt>
                <c:pt idx="252">
                  <c:v>1.7192057346228413</c:v>
                </c:pt>
                <c:pt idx="253">
                  <c:v>1.6402668039483403</c:v>
                </c:pt>
                <c:pt idx="254">
                  <c:v>1.5544719437842307</c:v>
                </c:pt>
                <c:pt idx="255">
                  <c:v>1.7813534887784694</c:v>
                </c:pt>
                <c:pt idx="256">
                  <c:v>2.0643640980962799</c:v>
                </c:pt>
                <c:pt idx="257">
                  <c:v>1.5417170704518521</c:v>
                </c:pt>
                <c:pt idx="258">
                  <c:v>1.6359722493853375</c:v>
                </c:pt>
                <c:pt idx="259">
                  <c:v>2.7463741528571646</c:v>
                </c:pt>
                <c:pt idx="260">
                  <c:v>1.7214908346129381</c:v>
                </c:pt>
                <c:pt idx="261">
                  <c:v>1.9017270702595268</c:v>
                </c:pt>
                <c:pt idx="262">
                  <c:v>1.7252200000603635</c:v>
                </c:pt>
                <c:pt idx="263">
                  <c:v>1.8955250147857525</c:v>
                </c:pt>
                <c:pt idx="264">
                  <c:v>2.4798326666756858</c:v>
                </c:pt>
                <c:pt idx="265">
                  <c:v>1.7466140262539247</c:v>
                </c:pt>
                <c:pt idx="266">
                  <c:v>1.8946039585458663</c:v>
                </c:pt>
                <c:pt idx="267">
                  <c:v>1.9805087650522659</c:v>
                </c:pt>
                <c:pt idx="268">
                  <c:v>1.7109077593722755</c:v>
                </c:pt>
                <c:pt idx="269">
                  <c:v>1.6830158575623848</c:v>
                </c:pt>
                <c:pt idx="270">
                  <c:v>1.9524871515704936</c:v>
                </c:pt>
                <c:pt idx="271">
                  <c:v>1.8214631335152827</c:v>
                </c:pt>
                <c:pt idx="272">
                  <c:v>1.7782723525495419</c:v>
                </c:pt>
                <c:pt idx="273">
                  <c:v>1.5959093254861485</c:v>
                </c:pt>
                <c:pt idx="274">
                  <c:v>2.2630672471919264</c:v>
                </c:pt>
                <c:pt idx="275">
                  <c:v>1.6383090798654532</c:v>
                </c:pt>
                <c:pt idx="276">
                  <c:v>2.1018884964754085</c:v>
                </c:pt>
                <c:pt idx="277">
                  <c:v>1.8294714711645654</c:v>
                </c:pt>
                <c:pt idx="278">
                  <c:v>2.2546785543364587</c:v>
                </c:pt>
                <c:pt idx="279">
                  <c:v>1.7040981507665245</c:v>
                </c:pt>
                <c:pt idx="280">
                  <c:v>2.0703791868898884</c:v>
                </c:pt>
                <c:pt idx="281">
                  <c:v>1.7456984616856863</c:v>
                </c:pt>
                <c:pt idx="282">
                  <c:v>1.7001027143893521</c:v>
                </c:pt>
                <c:pt idx="283">
                  <c:v>1.9164483703929334</c:v>
                </c:pt>
                <c:pt idx="284">
                  <c:v>1.8089103752137001</c:v>
                </c:pt>
                <c:pt idx="285">
                  <c:v>2.0772419098121531</c:v>
                </c:pt>
                <c:pt idx="286">
                  <c:v>1.8805035373347054</c:v>
                </c:pt>
                <c:pt idx="287">
                  <c:v>1.8318608114635324</c:v>
                </c:pt>
                <c:pt idx="288">
                  <c:v>1.8988735300786019</c:v>
                </c:pt>
                <c:pt idx="289">
                  <c:v>1.6930030615189533</c:v>
                </c:pt>
                <c:pt idx="290">
                  <c:v>1.9070675252989879</c:v>
                </c:pt>
                <c:pt idx="291">
                  <c:v>1.6200642028125805</c:v>
                </c:pt>
                <c:pt idx="292">
                  <c:v>1.8454602335522277</c:v>
                </c:pt>
                <c:pt idx="293">
                  <c:v>2.1200186164732733</c:v>
                </c:pt>
                <c:pt idx="294">
                  <c:v>1.6900199286693811</c:v>
                </c:pt>
                <c:pt idx="295">
                  <c:v>1.7290733276273993</c:v>
                </c:pt>
                <c:pt idx="296">
                  <c:v>1.6369031208223512</c:v>
                </c:pt>
                <c:pt idx="297">
                  <c:v>1.7305567779595521</c:v>
                </c:pt>
                <c:pt idx="298">
                  <c:v>1.6553438584935285</c:v>
                </c:pt>
                <c:pt idx="299">
                  <c:v>1.666474529335078</c:v>
                </c:pt>
                <c:pt idx="300">
                  <c:v>1.5644566012681242</c:v>
                </c:pt>
                <c:pt idx="301">
                  <c:v>1.5210118498337508</c:v>
                </c:pt>
                <c:pt idx="302">
                  <c:v>2.2311496533835</c:v>
                </c:pt>
                <c:pt idx="303">
                  <c:v>1.6877864132848861</c:v>
                </c:pt>
                <c:pt idx="304">
                  <c:v>1.9099794916970831</c:v>
                </c:pt>
                <c:pt idx="305">
                  <c:v>1.7456578968769387</c:v>
                </c:pt>
                <c:pt idx="306">
                  <c:v>1.6983371224346158</c:v>
                </c:pt>
                <c:pt idx="307">
                  <c:v>2.1705646229289832</c:v>
                </c:pt>
                <c:pt idx="308">
                  <c:v>1.7485522766337298</c:v>
                </c:pt>
                <c:pt idx="309">
                  <c:v>1.7494736366186561</c:v>
                </c:pt>
                <c:pt idx="310">
                  <c:v>1.8876968295381127</c:v>
                </c:pt>
                <c:pt idx="311">
                  <c:v>1.6347134275441377</c:v>
                </c:pt>
                <c:pt idx="312">
                  <c:v>2.3950766317533581</c:v>
                </c:pt>
                <c:pt idx="313">
                  <c:v>2.0726480983737896</c:v>
                </c:pt>
                <c:pt idx="314">
                  <c:v>1.8612721488245119</c:v>
                </c:pt>
                <c:pt idx="315">
                  <c:v>2.1214069225735384</c:v>
                </c:pt>
                <c:pt idx="316">
                  <c:v>1.7676144034325039</c:v>
                </c:pt>
                <c:pt idx="317">
                  <c:v>1.7070412469613694</c:v>
                </c:pt>
                <c:pt idx="318">
                  <c:v>1.8804220229215804</c:v>
                </c:pt>
                <c:pt idx="319">
                  <c:v>1.8728908446287669</c:v>
                </c:pt>
                <c:pt idx="320">
                  <c:v>1.6855866427048289</c:v>
                </c:pt>
                <c:pt idx="321">
                  <c:v>1.6249306547662881</c:v>
                </c:pt>
                <c:pt idx="322">
                  <c:v>1.7934443967094691</c:v>
                </c:pt>
                <c:pt idx="323">
                  <c:v>1.8183973411477579</c:v>
                </c:pt>
                <c:pt idx="324">
                  <c:v>2.2533331006126374</c:v>
                </c:pt>
                <c:pt idx="325">
                  <c:v>2.1051185412536695</c:v>
                </c:pt>
                <c:pt idx="326">
                  <c:v>2.1384618160168865</c:v>
                </c:pt>
                <c:pt idx="327">
                  <c:v>1.5683108826837919</c:v>
                </c:pt>
                <c:pt idx="328">
                  <c:v>1.5488473949345736</c:v>
                </c:pt>
                <c:pt idx="329">
                  <c:v>1.7739562966871742</c:v>
                </c:pt>
                <c:pt idx="330">
                  <c:v>2.0498668804726772</c:v>
                </c:pt>
                <c:pt idx="331">
                  <c:v>1.6402993632845984</c:v>
                </c:pt>
                <c:pt idx="332">
                  <c:v>1.9729106511718619</c:v>
                </c:pt>
                <c:pt idx="333">
                  <c:v>1.6372606571871693</c:v>
                </c:pt>
                <c:pt idx="334">
                  <c:v>2.1602755549784391</c:v>
                </c:pt>
                <c:pt idx="335">
                  <c:v>1.9189680512429323</c:v>
                </c:pt>
                <c:pt idx="336">
                  <c:v>1.8787827829104831</c:v>
                </c:pt>
                <c:pt idx="337">
                  <c:v>1.8622696964686209</c:v>
                </c:pt>
                <c:pt idx="338">
                  <c:v>1.8043986037320396</c:v>
                </c:pt>
                <c:pt idx="339">
                  <c:v>1.6007585051386455</c:v>
                </c:pt>
                <c:pt idx="340">
                  <c:v>1.7296912634114299</c:v>
                </c:pt>
                <c:pt idx="341">
                  <c:v>1.5537538782778553</c:v>
                </c:pt>
                <c:pt idx="342" formatCode="0.0000">
                  <c:v>1.3</c:v>
                </c:pt>
                <c:pt idx="343" formatCode="0.0000">
                  <c:v>2.8</c:v>
                </c:pt>
              </c:numCache>
            </c:numRef>
          </c:xVal>
          <c:yVal>
            <c:numRef>
              <c:f>raw!$Q$2:$Q$345</c:f>
              <c:numCache>
                <c:formatCode>General</c:formatCode>
                <c:ptCount val="344"/>
                <c:pt idx="0">
                  <c:v>2.7077484953284459</c:v>
                </c:pt>
                <c:pt idx="1">
                  <c:v>2.3657346715803622</c:v>
                </c:pt>
                <c:pt idx="2">
                  <c:v>2.408749216280285</c:v>
                </c:pt>
                <c:pt idx="3">
                  <c:v>3.2045252083034099</c:v>
                </c:pt>
                <c:pt idx="4">
                  <c:v>2.4157252639413191</c:v>
                </c:pt>
                <c:pt idx="5">
                  <c:v>3.0594667930437014</c:v>
                </c:pt>
                <c:pt idx="6">
                  <c:v>3.0576771828370544</c:v>
                </c:pt>
                <c:pt idx="7">
                  <c:v>3.1368426590628804</c:v>
                </c:pt>
                <c:pt idx="8">
                  <c:v>3.3047208933545362</c:v>
                </c:pt>
                <c:pt idx="9">
                  <c:v>2.8665557573373355</c:v>
                </c:pt>
                <c:pt idx="10">
                  <c:v>4.3468786097215562</c:v>
                </c:pt>
                <c:pt idx="11">
                  <c:v>4.1322295405519762</c:v>
                </c:pt>
                <c:pt idx="12">
                  <c:v>3.3494318621965018</c:v>
                </c:pt>
                <c:pt idx="13">
                  <c:v>3.2563831261203608</c:v>
                </c:pt>
                <c:pt idx="14">
                  <c:v>2.6596082684405227</c:v>
                </c:pt>
                <c:pt idx="15">
                  <c:v>3.1147172992643752</c:v>
                </c:pt>
                <c:pt idx="16">
                  <c:v>3.6272472633956521</c:v>
                </c:pt>
                <c:pt idx="17">
                  <c:v>2.8770850437450712</c:v>
                </c:pt>
                <c:pt idx="18">
                  <c:v>2.3923061925145923</c:v>
                </c:pt>
                <c:pt idx="19">
                  <c:v>3.0172050191608335</c:v>
                </c:pt>
                <c:pt idx="20">
                  <c:v>2.9185608839399042</c:v>
                </c:pt>
                <c:pt idx="21">
                  <c:v>3.162763183541466</c:v>
                </c:pt>
                <c:pt idx="22">
                  <c:v>3.2499866008524325</c:v>
                </c:pt>
                <c:pt idx="23">
                  <c:v>2.6184214069627245</c:v>
                </c:pt>
                <c:pt idx="24">
                  <c:v>2.7439742662480322</c:v>
                </c:pt>
                <c:pt idx="25">
                  <c:v>3.154941205642146</c:v>
                </c:pt>
                <c:pt idx="26">
                  <c:v>2.7593491992410262</c:v>
                </c:pt>
                <c:pt idx="27">
                  <c:v>3.6844808961226674</c:v>
                </c:pt>
                <c:pt idx="28">
                  <c:v>3.0006280555329075</c:v>
                </c:pt>
                <c:pt idx="29">
                  <c:v>3.6223997332601972</c:v>
                </c:pt>
                <c:pt idx="30">
                  <c:v>3.0539929594761159</c:v>
                </c:pt>
                <c:pt idx="31">
                  <c:v>3.5815240371978425</c:v>
                </c:pt>
                <c:pt idx="32">
                  <c:v>3.2576355850204717</c:v>
                </c:pt>
                <c:pt idx="33">
                  <c:v>2.8970151733673251</c:v>
                </c:pt>
                <c:pt idx="34">
                  <c:v>2.4745970389760688</c:v>
                </c:pt>
                <c:pt idx="35">
                  <c:v>2.6107504882805483</c:v>
                </c:pt>
                <c:pt idx="36">
                  <c:v>3.0214141517432793</c:v>
                </c:pt>
                <c:pt idx="37">
                  <c:v>2.886237259332288</c:v>
                </c:pt>
                <c:pt idx="38">
                  <c:v>2.4281308460140294</c:v>
                </c:pt>
                <c:pt idx="39">
                  <c:v>3.3308222392012286</c:v>
                </c:pt>
                <c:pt idx="40">
                  <c:v>2.8138515319360842</c:v>
                </c:pt>
                <c:pt idx="41">
                  <c:v>2.8852165091891071</c:v>
                </c:pt>
                <c:pt idx="42">
                  <c:v>2.5562036697728949</c:v>
                </c:pt>
                <c:pt idx="43">
                  <c:v>3.308217066338214</c:v>
                </c:pt>
                <c:pt idx="44">
                  <c:v>2.7788107644241191</c:v>
                </c:pt>
                <c:pt idx="45">
                  <c:v>2.8710753975263188</c:v>
                </c:pt>
                <c:pt idx="46">
                  <c:v>2.6183141186218966</c:v>
                </c:pt>
                <c:pt idx="47">
                  <c:v>2.8949201307178782</c:v>
                </c:pt>
                <c:pt idx="48">
                  <c:v>2.8020628855642138</c:v>
                </c:pt>
                <c:pt idx="49">
                  <c:v>2.8140863157293672</c:v>
                </c:pt>
                <c:pt idx="50">
                  <c:v>3.550149091579784</c:v>
                </c:pt>
                <c:pt idx="51">
                  <c:v>3.0285270183113373</c:v>
                </c:pt>
                <c:pt idx="52">
                  <c:v>2.7728804844452184</c:v>
                </c:pt>
                <c:pt idx="53">
                  <c:v>3.3231069022130511</c:v>
                </c:pt>
                <c:pt idx="54">
                  <c:v>2.7510907758549754</c:v>
                </c:pt>
                <c:pt idx="55">
                  <c:v>2.7603859876248049</c:v>
                </c:pt>
                <c:pt idx="56">
                  <c:v>2.6570975362955767</c:v>
                </c:pt>
                <c:pt idx="57">
                  <c:v>2.3825169578615397</c:v>
                </c:pt>
                <c:pt idx="58">
                  <c:v>3.1326292241023102</c:v>
                </c:pt>
                <c:pt idx="59">
                  <c:v>3.1003589708976653</c:v>
                </c:pt>
                <c:pt idx="60">
                  <c:v>2.2400318910242123</c:v>
                </c:pt>
                <c:pt idx="61">
                  <c:v>3.7585656410884303</c:v>
                </c:pt>
                <c:pt idx="62">
                  <c:v>3.0408801498113212</c:v>
                </c:pt>
                <c:pt idx="63">
                  <c:v>2.3998268783214911</c:v>
                </c:pt>
                <c:pt idx="64">
                  <c:v>3.0094768146539121</c:v>
                </c:pt>
                <c:pt idx="65">
                  <c:v>3.0566065297636924</c:v>
                </c:pt>
                <c:pt idx="66">
                  <c:v>3.4604011953739469</c:v>
                </c:pt>
                <c:pt idx="67">
                  <c:v>3.4868643394935841</c:v>
                </c:pt>
                <c:pt idx="68">
                  <c:v>2.4708017660388206</c:v>
                </c:pt>
                <c:pt idx="69">
                  <c:v>2.4851887159352337</c:v>
                </c:pt>
                <c:pt idx="70">
                  <c:v>2.5931781005089336</c:v>
                </c:pt>
                <c:pt idx="71">
                  <c:v>3.2414852509926426</c:v>
                </c:pt>
                <c:pt idx="72">
                  <c:v>3.1067030786986436</c:v>
                </c:pt>
                <c:pt idx="73">
                  <c:v>2.9314630591126343</c:v>
                </c:pt>
                <c:pt idx="74">
                  <c:v>2.9848699061272197</c:v>
                </c:pt>
                <c:pt idx="75">
                  <c:v>2.8596866345540972</c:v>
                </c:pt>
                <c:pt idx="76">
                  <c:v>3.4158470527802103</c:v>
                </c:pt>
                <c:pt idx="77">
                  <c:v>2.7117510447401836</c:v>
                </c:pt>
                <c:pt idx="78">
                  <c:v>2.7594651402361601</c:v>
                </c:pt>
                <c:pt idx="79">
                  <c:v>2.7157485232954728</c:v>
                </c:pt>
                <c:pt idx="80">
                  <c:v>3.0451184480811619</c:v>
                </c:pt>
                <c:pt idx="81">
                  <c:v>3.0464708625165255</c:v>
                </c:pt>
                <c:pt idx="82">
                  <c:v>3.6863213637283283</c:v>
                </c:pt>
                <c:pt idx="83">
                  <c:v>3.3271195958456055</c:v>
                </c:pt>
                <c:pt idx="84">
                  <c:v>2.8701190574988305</c:v>
                </c:pt>
                <c:pt idx="85">
                  <c:v>3.2009164214205894</c:v>
                </c:pt>
                <c:pt idx="86">
                  <c:v>4.0736504068167507</c:v>
                </c:pt>
                <c:pt idx="87">
                  <c:v>2.941375865666767</c:v>
                </c:pt>
                <c:pt idx="88">
                  <c:v>2.4571421057195595</c:v>
                </c:pt>
                <c:pt idx="89">
                  <c:v>2.9636656518516564</c:v>
                </c:pt>
                <c:pt idx="90">
                  <c:v>2.5833438356254734</c:v>
                </c:pt>
                <c:pt idx="91">
                  <c:v>3.1184428101316044</c:v>
                </c:pt>
                <c:pt idx="92">
                  <c:v>2.8934576754743957</c:v>
                </c:pt>
                <c:pt idx="93">
                  <c:v>2.9272644027979711</c:v>
                </c:pt>
                <c:pt idx="94">
                  <c:v>2.7238166921257698</c:v>
                </c:pt>
                <c:pt idx="95">
                  <c:v>2.6835834291280176</c:v>
                </c:pt>
                <c:pt idx="96">
                  <c:v>2.1778402851771568</c:v>
                </c:pt>
                <c:pt idx="97">
                  <c:v>2.0633506309671827</c:v>
                </c:pt>
                <c:pt idx="98">
                  <c:v>1.9186859811909309</c:v>
                </c:pt>
                <c:pt idx="99">
                  <c:v>3.35446450681403</c:v>
                </c:pt>
                <c:pt idx="100">
                  <c:v>2.6265494223424302</c:v>
                </c:pt>
                <c:pt idx="101">
                  <c:v>2.3147404712604178</c:v>
                </c:pt>
                <c:pt idx="102">
                  <c:v>2.1615626420490459</c:v>
                </c:pt>
                <c:pt idx="103">
                  <c:v>3.0114006937231195</c:v>
                </c:pt>
                <c:pt idx="104">
                  <c:v>2.6205074652827594</c:v>
                </c:pt>
                <c:pt idx="105">
                  <c:v>2.5634565822204802</c:v>
                </c:pt>
                <c:pt idx="106">
                  <c:v>2.4641205302729436</c:v>
                </c:pt>
                <c:pt idx="107">
                  <c:v>2.957316824080694</c:v>
                </c:pt>
                <c:pt idx="108">
                  <c:v>2.7239854913498429</c:v>
                </c:pt>
                <c:pt idx="109">
                  <c:v>2.7286444889867716</c:v>
                </c:pt>
                <c:pt idx="110">
                  <c:v>3.4315799249390397</c:v>
                </c:pt>
                <c:pt idx="111">
                  <c:v>2.9223519384140535</c:v>
                </c:pt>
                <c:pt idx="112">
                  <c:v>2.6320603050482787</c:v>
                </c:pt>
                <c:pt idx="113">
                  <c:v>2.9585350497624461</c:v>
                </c:pt>
                <c:pt idx="114">
                  <c:v>2.7819558823298416</c:v>
                </c:pt>
                <c:pt idx="115">
                  <c:v>3.4680093362891755</c:v>
                </c:pt>
                <c:pt idx="116">
                  <c:v>2.6253586589128695</c:v>
                </c:pt>
                <c:pt idx="117">
                  <c:v>3.2760230063284306</c:v>
                </c:pt>
                <c:pt idx="118">
                  <c:v>3.1566272978519554</c:v>
                </c:pt>
                <c:pt idx="119">
                  <c:v>2.4822928496600976</c:v>
                </c:pt>
                <c:pt idx="120">
                  <c:v>2.7329633864333895</c:v>
                </c:pt>
                <c:pt idx="121">
                  <c:v>2.2960784544129531</c:v>
                </c:pt>
                <c:pt idx="122">
                  <c:v>3.2639605595340093</c:v>
                </c:pt>
                <c:pt idx="123">
                  <c:v>2.9613795232841675</c:v>
                </c:pt>
                <c:pt idx="124">
                  <c:v>3.3534010497335367</c:v>
                </c:pt>
                <c:pt idx="125">
                  <c:v>2.8028680823368526</c:v>
                </c:pt>
                <c:pt idx="126">
                  <c:v>3.5684352748906734</c:v>
                </c:pt>
                <c:pt idx="127">
                  <c:v>2.7597381725872263</c:v>
                </c:pt>
                <c:pt idx="128">
                  <c:v>2.6165900892206677</c:v>
                </c:pt>
                <c:pt idx="129">
                  <c:v>2.5680279873718721</c:v>
                </c:pt>
                <c:pt idx="130">
                  <c:v>2.5707246468054921</c:v>
                </c:pt>
                <c:pt idx="131">
                  <c:v>2.4737859954575243</c:v>
                </c:pt>
                <c:pt idx="132">
                  <c:v>3.8856950882871892</c:v>
                </c:pt>
                <c:pt idx="133">
                  <c:v>2.3159520117917771</c:v>
                </c:pt>
                <c:pt idx="134">
                  <c:v>4.2686291541137464</c:v>
                </c:pt>
                <c:pt idx="135">
                  <c:v>2.2878008944678268</c:v>
                </c:pt>
                <c:pt idx="136">
                  <c:v>3.3013296622554362</c:v>
                </c:pt>
                <c:pt idx="137">
                  <c:v>3.7611647482766997</c:v>
                </c:pt>
                <c:pt idx="138">
                  <c:v>3.7870667925557191</c:v>
                </c:pt>
                <c:pt idx="139">
                  <c:v>2.6114685676908294</c:v>
                </c:pt>
                <c:pt idx="140">
                  <c:v>3.5389604870799456</c:v>
                </c:pt>
                <c:pt idx="141">
                  <c:v>2.743217989923457</c:v>
                </c:pt>
                <c:pt idx="142">
                  <c:v>3.6018809648054173</c:v>
                </c:pt>
                <c:pt idx="143">
                  <c:v>2.5624210852432587</c:v>
                </c:pt>
                <c:pt idx="144">
                  <c:v>2.9142750834565714</c:v>
                </c:pt>
                <c:pt idx="145">
                  <c:v>2.6242169247339389</c:v>
                </c:pt>
                <c:pt idx="146">
                  <c:v>2.6908698921825942</c:v>
                </c:pt>
                <c:pt idx="147">
                  <c:v>3.7354561596166374</c:v>
                </c:pt>
                <c:pt idx="148">
                  <c:v>2.2496065059055619</c:v>
                </c:pt>
                <c:pt idx="149">
                  <c:v>2.8767469380936266</c:v>
                </c:pt>
                <c:pt idx="150">
                  <c:v>3.5916359699611355</c:v>
                </c:pt>
                <c:pt idx="151">
                  <c:v>2.6642158284983006</c:v>
                </c:pt>
                <c:pt idx="152">
                  <c:v>2.1621380594909074</c:v>
                </c:pt>
                <c:pt idx="153">
                  <c:v>2.8013795231191621</c:v>
                </c:pt>
                <c:pt idx="154">
                  <c:v>2.6866788801178592</c:v>
                </c:pt>
                <c:pt idx="155">
                  <c:v>3.6143260554658005</c:v>
                </c:pt>
                <c:pt idx="156">
                  <c:v>3.5118957775746353</c:v>
                </c:pt>
                <c:pt idx="157">
                  <c:v>3.3173273318032686</c:v>
                </c:pt>
                <c:pt idx="158">
                  <c:v>2.9518542476947287</c:v>
                </c:pt>
                <c:pt idx="159">
                  <c:v>2.2790436101300258</c:v>
                </c:pt>
                <c:pt idx="160">
                  <c:v>2.3130047587363749</c:v>
                </c:pt>
                <c:pt idx="161">
                  <c:v>2.4514295005708129</c:v>
                </c:pt>
                <c:pt idx="162">
                  <c:v>2.8392044610383484</c:v>
                </c:pt>
                <c:pt idx="163">
                  <c:v>2.4524143734191517</c:v>
                </c:pt>
                <c:pt idx="164">
                  <c:v>3.5037067424503725</c:v>
                </c:pt>
                <c:pt idx="165">
                  <c:v>2.3887053670191656</c:v>
                </c:pt>
                <c:pt idx="166">
                  <c:v>2.6325445123075033</c:v>
                </c:pt>
                <c:pt idx="167">
                  <c:v>3.0611392463695446</c:v>
                </c:pt>
                <c:pt idx="168">
                  <c:v>3.0610663086931713</c:v>
                </c:pt>
                <c:pt idx="169">
                  <c:v>2.5285566353609217</c:v>
                </c:pt>
                <c:pt idx="170">
                  <c:v>2.7070326112110967</c:v>
                </c:pt>
                <c:pt idx="171">
                  <c:v>2.4314285922861747</c:v>
                </c:pt>
                <c:pt idx="172">
                  <c:v>2.8498351521393532</c:v>
                </c:pt>
                <c:pt idx="173">
                  <c:v>3.3570035238527209</c:v>
                </c:pt>
                <c:pt idx="174">
                  <c:v>2.2255607477691108</c:v>
                </c:pt>
                <c:pt idx="175">
                  <c:v>2.9169042699837013</c:v>
                </c:pt>
                <c:pt idx="176">
                  <c:v>3.0995704448073922</c:v>
                </c:pt>
                <c:pt idx="177">
                  <c:v>3.0781482367932296</c:v>
                </c:pt>
                <c:pt idx="178">
                  <c:v>3.062393672824427</c:v>
                </c:pt>
                <c:pt idx="179">
                  <c:v>2.9478169638699625</c:v>
                </c:pt>
                <c:pt idx="180">
                  <c:v>2.5281105865290701</c:v>
                </c:pt>
                <c:pt idx="181">
                  <c:v>2.9732194840101478</c:v>
                </c:pt>
                <c:pt idx="182">
                  <c:v>3.5597527135865827</c:v>
                </c:pt>
                <c:pt idx="183">
                  <c:v>2.7456787592738374</c:v>
                </c:pt>
                <c:pt idx="184">
                  <c:v>2.363702375382176</c:v>
                </c:pt>
                <c:pt idx="185">
                  <c:v>2.6649574156497393</c:v>
                </c:pt>
                <c:pt idx="186">
                  <c:v>2.9984457463556495</c:v>
                </c:pt>
                <c:pt idx="187">
                  <c:v>3.4769255856655099</c:v>
                </c:pt>
                <c:pt idx="188">
                  <c:v>2.7285732871124937</c:v>
                </c:pt>
                <c:pt idx="189">
                  <c:v>3.5604844804241118</c:v>
                </c:pt>
                <c:pt idx="190">
                  <c:v>2.4727848005723354</c:v>
                </c:pt>
                <c:pt idx="191">
                  <c:v>2.6396515102548919</c:v>
                </c:pt>
                <c:pt idx="192">
                  <c:v>3.3806361131230327</c:v>
                </c:pt>
                <c:pt idx="193">
                  <c:v>4.047049639740008</c:v>
                </c:pt>
                <c:pt idx="194">
                  <c:v>3.9756924472322357</c:v>
                </c:pt>
                <c:pt idx="195">
                  <c:v>2.5056139758912153</c:v>
                </c:pt>
                <c:pt idx="196">
                  <c:v>2.5590665601976714</c:v>
                </c:pt>
                <c:pt idx="197">
                  <c:v>3.065496907071851</c:v>
                </c:pt>
                <c:pt idx="198">
                  <c:v>3.0622948455346792</c:v>
                </c:pt>
                <c:pt idx="199">
                  <c:v>3.4048827371174917</c:v>
                </c:pt>
                <c:pt idx="200">
                  <c:v>2.7338450178862272</c:v>
                </c:pt>
                <c:pt idx="201">
                  <c:v>2.6283531824213409</c:v>
                </c:pt>
                <c:pt idx="202">
                  <c:v>3.1456014398255197</c:v>
                </c:pt>
                <c:pt idx="203">
                  <c:v>3.7016947430739453</c:v>
                </c:pt>
                <c:pt idx="204">
                  <c:v>2.9756696015330268</c:v>
                </c:pt>
                <c:pt idx="205">
                  <c:v>2.9716195818946862</c:v>
                </c:pt>
                <c:pt idx="206">
                  <c:v>2.3090064409306903</c:v>
                </c:pt>
                <c:pt idx="207">
                  <c:v>2.9868574676999238</c:v>
                </c:pt>
                <c:pt idx="208">
                  <c:v>2.2366588836325016</c:v>
                </c:pt>
                <c:pt idx="209">
                  <c:v>2.3784659812224835</c:v>
                </c:pt>
                <c:pt idx="210">
                  <c:v>2.7721823778059083</c:v>
                </c:pt>
                <c:pt idx="211">
                  <c:v>3.0640932587924903</c:v>
                </c:pt>
                <c:pt idx="212">
                  <c:v>2.543623681490935</c:v>
                </c:pt>
                <c:pt idx="213">
                  <c:v>2.367018946040234</c:v>
                </c:pt>
                <c:pt idx="214">
                  <c:v>2.2286612838492132</c:v>
                </c:pt>
                <c:pt idx="215">
                  <c:v>3.879930721730882</c:v>
                </c:pt>
                <c:pt idx="216">
                  <c:v>2.9747207886950457</c:v>
                </c:pt>
                <c:pt idx="217">
                  <c:v>2.5110120201849546</c:v>
                </c:pt>
                <c:pt idx="218">
                  <c:v>3.3104250623864457</c:v>
                </c:pt>
                <c:pt idx="219">
                  <c:v>2.4430569847727437</c:v>
                </c:pt>
                <c:pt idx="220">
                  <c:v>2.4712394907364241</c:v>
                </c:pt>
                <c:pt idx="221">
                  <c:v>2.4066198339321785</c:v>
                </c:pt>
                <c:pt idx="222">
                  <c:v>3.0107529908837196</c:v>
                </c:pt>
                <c:pt idx="223">
                  <c:v>3.3608832948434686</c:v>
                </c:pt>
                <c:pt idx="224">
                  <c:v>2.7326763105664771</c:v>
                </c:pt>
                <c:pt idx="225">
                  <c:v>3.7107387507186469</c:v>
                </c:pt>
                <c:pt idx="226">
                  <c:v>2.6299239187702379</c:v>
                </c:pt>
                <c:pt idx="227">
                  <c:v>2.6661995281933897</c:v>
                </c:pt>
                <c:pt idx="228">
                  <c:v>2.5118618171395779</c:v>
                </c:pt>
                <c:pt idx="229">
                  <c:v>4.1139773519505587</c:v>
                </c:pt>
                <c:pt idx="230">
                  <c:v>2.1712118094050958</c:v>
                </c:pt>
                <c:pt idx="231">
                  <c:v>3.2447370085832294</c:v>
                </c:pt>
                <c:pt idx="232">
                  <c:v>2.6926991625786223</c:v>
                </c:pt>
                <c:pt idx="233">
                  <c:v>3.0381181691482064</c:v>
                </c:pt>
                <c:pt idx="234">
                  <c:v>2.4403557285671069</c:v>
                </c:pt>
                <c:pt idx="235">
                  <c:v>3.1378170524049094</c:v>
                </c:pt>
                <c:pt idx="236">
                  <c:v>3.1443714842098132</c:v>
                </c:pt>
                <c:pt idx="237">
                  <c:v>2.9507070467731693</c:v>
                </c:pt>
                <c:pt idx="238">
                  <c:v>2.6263431582998806</c:v>
                </c:pt>
                <c:pt idx="239">
                  <c:v>2.6817528372554524</c:v>
                </c:pt>
                <c:pt idx="240">
                  <c:v>2.317632232496786</c:v>
                </c:pt>
                <c:pt idx="241">
                  <c:v>2.4340520951863844</c:v>
                </c:pt>
                <c:pt idx="242">
                  <c:v>2.846294733513099</c:v>
                </c:pt>
                <c:pt idx="243">
                  <c:v>2.6008084041752966</c:v>
                </c:pt>
                <c:pt idx="244">
                  <c:v>2.8614686188247851</c:v>
                </c:pt>
                <c:pt idx="245">
                  <c:v>3.0983825225079049</c:v>
                </c:pt>
                <c:pt idx="246">
                  <c:v>2.9137003673823356</c:v>
                </c:pt>
                <c:pt idx="247">
                  <c:v>2.5913012540724645</c:v>
                </c:pt>
                <c:pt idx="248">
                  <c:v>3.3201065736966937</c:v>
                </c:pt>
                <c:pt idx="249">
                  <c:v>2.9068274255698854</c:v>
                </c:pt>
                <c:pt idx="250">
                  <c:v>2.7279310333821063</c:v>
                </c:pt>
                <c:pt idx="251">
                  <c:v>2.8446522870269684</c:v>
                </c:pt>
                <c:pt idx="252">
                  <c:v>2.6940563729426126</c:v>
                </c:pt>
                <c:pt idx="253">
                  <c:v>2.5182810795907629</c:v>
                </c:pt>
                <c:pt idx="254">
                  <c:v>2.3274455773587346</c:v>
                </c:pt>
                <c:pt idx="255">
                  <c:v>2.8325704688917783</c:v>
                </c:pt>
                <c:pt idx="256">
                  <c:v>3.4647693094920413</c:v>
                </c:pt>
                <c:pt idx="257">
                  <c:v>2.2990928964877493</c:v>
                </c:pt>
                <c:pt idx="258">
                  <c:v>2.5087235043588652</c:v>
                </c:pt>
                <c:pt idx="259">
                  <c:v>4.9977289659859405</c:v>
                </c:pt>
                <c:pt idx="260">
                  <c:v>2.6991473734655629</c:v>
                </c:pt>
                <c:pt idx="261">
                  <c:v>3.1011789643092578</c:v>
                </c:pt>
                <c:pt idx="262">
                  <c:v>2.7074559518578076</c:v>
                </c:pt>
                <c:pt idx="263">
                  <c:v>3.0873289829422359</c:v>
                </c:pt>
                <c:pt idx="264">
                  <c:v>4.3970615226600991</c:v>
                </c:pt>
                <c:pt idx="265">
                  <c:v>2.7551296876018085</c:v>
                </c:pt>
                <c:pt idx="266">
                  <c:v>3.0852722427735535</c:v>
                </c:pt>
                <c:pt idx="267">
                  <c:v>3.2772064144962303</c:v>
                </c:pt>
                <c:pt idx="268">
                  <c:v>2.6755705020940175</c:v>
                </c:pt>
                <c:pt idx="269">
                  <c:v>2.6134488769976234</c:v>
                </c:pt>
                <c:pt idx="270">
                  <c:v>3.2145749795763723</c:v>
                </c:pt>
                <c:pt idx="271">
                  <c:v>2.9220263172926288</c:v>
                </c:pt>
                <c:pt idx="272">
                  <c:v>2.8257006110953511</c:v>
                </c:pt>
                <c:pt idx="273">
                  <c:v>2.4195889543910916</c:v>
                </c:pt>
                <c:pt idx="274">
                  <c:v>3.9100323660007761</c:v>
                </c:pt>
                <c:pt idx="275">
                  <c:v>2.513924077853976</c:v>
                </c:pt>
                <c:pt idx="276">
                  <c:v>3.5487680888595152</c:v>
                </c:pt>
                <c:pt idx="277">
                  <c:v>2.9398928132993722</c:v>
                </c:pt>
                <c:pt idx="278">
                  <c:v>3.8912115593828744</c:v>
                </c:pt>
                <c:pt idx="279">
                  <c:v>2.6604018536232585</c:v>
                </c:pt>
                <c:pt idx="280">
                  <c:v>3.4782313963527454</c:v>
                </c:pt>
                <c:pt idx="281">
                  <c:v>2.7530891998381435</c:v>
                </c:pt>
                <c:pt idx="282">
                  <c:v>2.6515025059755088</c:v>
                </c:pt>
                <c:pt idx="283">
                  <c:v>3.1340580108074154</c:v>
                </c:pt>
                <c:pt idx="284">
                  <c:v>2.8940250554299083</c:v>
                </c:pt>
                <c:pt idx="285">
                  <c:v>3.4935918187215078</c:v>
                </c:pt>
                <c:pt idx="286">
                  <c:v>3.0537887699915136</c:v>
                </c:pt>
                <c:pt idx="287">
                  <c:v>2.945223763642062</c:v>
                </c:pt>
                <c:pt idx="288">
                  <c:v>3.0948065051712925</c:v>
                </c:pt>
                <c:pt idx="289">
                  <c:v>2.635690045195803</c:v>
                </c:pt>
                <c:pt idx="290">
                  <c:v>3.1131057834775411</c:v>
                </c:pt>
                <c:pt idx="291">
                  <c:v>2.4733246687066379</c:v>
                </c:pt>
                <c:pt idx="292">
                  <c:v>2.9755691465931373</c:v>
                </c:pt>
                <c:pt idx="293">
                  <c:v>3.5893672202390743</c:v>
                </c:pt>
                <c:pt idx="294">
                  <c:v>2.6290464032341636</c:v>
                </c:pt>
                <c:pt idx="295">
                  <c:v>2.7160415905004132</c:v>
                </c:pt>
                <c:pt idx="296">
                  <c:v>2.5107951226341418</c:v>
                </c:pt>
                <c:pt idx="297">
                  <c:v>2.7193469971282083</c:v>
                </c:pt>
                <c:pt idx="298">
                  <c:v>2.5518394788190002</c:v>
                </c:pt>
                <c:pt idx="299">
                  <c:v>2.5766183016835611</c:v>
                </c:pt>
                <c:pt idx="300">
                  <c:v>2.3496436707545079</c:v>
                </c:pt>
                <c:pt idx="301">
                  <c:v>2.2530775221887382</c:v>
                </c:pt>
                <c:pt idx="302">
                  <c:v>3.8384330921340344</c:v>
                </c:pt>
                <c:pt idx="303">
                  <c:v>2.6240723810925588</c:v>
                </c:pt>
                <c:pt idx="304">
                  <c:v>3.1196094190624812</c:v>
                </c:pt>
                <c:pt idx="305">
                  <c:v>2.7529987949891019</c:v>
                </c:pt>
                <c:pt idx="306">
                  <c:v>2.6475700136623033</c:v>
                </c:pt>
                <c:pt idx="307">
                  <c:v>3.7026062025257631</c:v>
                </c:pt>
                <c:pt idx="308">
                  <c:v>2.7594494815113073</c:v>
                </c:pt>
                <c:pt idx="309">
                  <c:v>2.7615029623088247</c:v>
                </c:pt>
                <c:pt idx="310">
                  <c:v>3.0698492527160166</c:v>
                </c:pt>
                <c:pt idx="311">
                  <c:v>2.5059220853695705</c:v>
                </c:pt>
                <c:pt idx="312">
                  <c:v>4.2064726537662365</c:v>
                </c:pt>
                <c:pt idx="313">
                  <c:v>3.4833096136726693</c:v>
                </c:pt>
                <c:pt idx="314">
                  <c:v>3.0108582320622821</c:v>
                </c:pt>
                <c:pt idx="315">
                  <c:v>3.5924764743991831</c:v>
                </c:pt>
                <c:pt idx="316">
                  <c:v>2.8019392487784178</c:v>
                </c:pt>
                <c:pt idx="317">
                  <c:v>2.6669575401299892</c:v>
                </c:pt>
                <c:pt idx="318">
                  <c:v>3.0536067812183898</c:v>
                </c:pt>
                <c:pt idx="319">
                  <c:v>3.0367935395479848</c:v>
                </c:pt>
                <c:pt idx="320">
                  <c:v>2.6191736508137673</c:v>
                </c:pt>
                <c:pt idx="321">
                  <c:v>2.484152791025743</c:v>
                </c:pt>
                <c:pt idx="322">
                  <c:v>2.8595316551492642</c:v>
                </c:pt>
                <c:pt idx="323">
                  <c:v>2.9151870716500827</c:v>
                </c:pt>
                <c:pt idx="324">
                  <c:v>3.8881930978972572</c:v>
                </c:pt>
                <c:pt idx="325">
                  <c:v>3.5560004925117803</c:v>
                </c:pt>
                <c:pt idx="326">
                  <c:v>3.6306772219369616</c:v>
                </c:pt>
                <c:pt idx="327">
                  <c:v>2.3582133626089186</c:v>
                </c:pt>
                <c:pt idx="328">
                  <c:v>2.3149422414136946</c:v>
                </c:pt>
                <c:pt idx="329">
                  <c:v>2.8160777808656134</c:v>
                </c:pt>
                <c:pt idx="330">
                  <c:v>3.4323280970384107</c:v>
                </c:pt>
                <c:pt idx="331">
                  <c:v>2.5183535427820032</c:v>
                </c:pt>
                <c:pt idx="332">
                  <c:v>3.2602215154211081</c:v>
                </c:pt>
                <c:pt idx="333">
                  <c:v>2.5115908126621385</c:v>
                </c:pt>
                <c:pt idx="334">
                  <c:v>3.6795494505703914</c:v>
                </c:pt>
                <c:pt idx="335">
                  <c:v>3.1396861859319727</c:v>
                </c:pt>
                <c:pt idx="336">
                  <c:v>3.0499470613807116</c:v>
                </c:pt>
                <c:pt idx="337">
                  <c:v>3.0130848075914392</c:v>
                </c:pt>
                <c:pt idx="338">
                  <c:v>2.883961836702496</c:v>
                </c:pt>
                <c:pt idx="339">
                  <c:v>2.4303752316253071</c:v>
                </c:pt>
                <c:pt idx="340">
                  <c:v>2.7174184599462339</c:v>
                </c:pt>
                <c:pt idx="341">
                  <c:v>2.3258492711837362</c:v>
                </c:pt>
                <c:pt idx="342">
                  <c:v>1.7626705621640775</c:v>
                </c:pt>
                <c:pt idx="343">
                  <c:v>5.1188119939385208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CE0-4363-8384-F777A411542F}"/>
            </c:ext>
          </c:extLst>
        </c:ser>
        <c:ser>
          <c:idx val="3"/>
          <c:order val="2"/>
          <c:tx>
            <c:strRef>
              <c:f>raw!$R$1</c:f>
              <c:strCache>
                <c:ptCount val="1"/>
                <c:pt idx="0">
                  <c:v>PVR_l95adj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9525" cap="rnd">
                <a:solidFill>
                  <a:srgbClr val="FFC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raw!$A$2:$A$345</c:f>
              <c:numCache>
                <c:formatCode>General</c:formatCode>
                <c:ptCount val="344"/>
                <c:pt idx="0">
                  <c:v>1.7253512999433647</c:v>
                </c:pt>
                <c:pt idx="1">
                  <c:v>1.571693486214008</c:v>
                </c:pt>
                <c:pt idx="2">
                  <c:v>1.5910358013931396</c:v>
                </c:pt>
                <c:pt idx="3">
                  <c:v>1.9479898784935576</c:v>
                </c:pt>
                <c:pt idx="4">
                  <c:v>1.5941722538098526</c:v>
                </c:pt>
                <c:pt idx="5">
                  <c:v>1.8830467313400849</c:v>
                </c:pt>
                <c:pt idx="6">
                  <c:v>1.8822451717180602</c:v>
                </c:pt>
                <c:pt idx="7">
                  <c:v>1.9176950415065637</c:v>
                </c:pt>
                <c:pt idx="8">
                  <c:v>1.9928156367194247</c:v>
                </c:pt>
                <c:pt idx="9">
                  <c:v>1.7965940830704668</c:v>
                </c:pt>
                <c:pt idx="10">
                  <c:v>2.457524745419934</c:v>
                </c:pt>
                <c:pt idx="11">
                  <c:v>2.3620357921885504</c:v>
                </c:pt>
                <c:pt idx="12">
                  <c:v>2.0128100615566762</c:v>
                </c:pt>
                <c:pt idx="13">
                  <c:v>1.971193461479092</c:v>
                </c:pt>
                <c:pt idx="14">
                  <c:v>1.7037418725826212</c:v>
                </c:pt>
                <c:pt idx="15">
                  <c:v>1.9077890828129602</c:v>
                </c:pt>
                <c:pt idx="16">
                  <c:v>2.1369306496211822</c:v>
                </c:pt>
                <c:pt idx="17">
                  <c:v>1.8013152896102427</c:v>
                </c:pt>
                <c:pt idx="18">
                  <c:v>1.5836424581712569</c:v>
                </c:pt>
                <c:pt idx="19">
                  <c:v>1.8641155942079679</c:v>
                </c:pt>
                <c:pt idx="20">
                  <c:v>1.8199097174985372</c:v>
                </c:pt>
                <c:pt idx="21">
                  <c:v>1.9292985362565174</c:v>
                </c:pt>
                <c:pt idx="22">
                  <c:v>1.9683317465834504</c:v>
                </c:pt>
                <c:pt idx="23">
                  <c:v>1.6852488426347387</c:v>
                </c:pt>
                <c:pt idx="24">
                  <c:v>1.741608466884252</c:v>
                </c:pt>
                <c:pt idx="25">
                  <c:v>1.9257971616117064</c:v>
                </c:pt>
                <c:pt idx="26">
                  <c:v>1.7485072814932636</c:v>
                </c:pt>
                <c:pt idx="27">
                  <c:v>2.162476325839247</c:v>
                </c:pt>
                <c:pt idx="28">
                  <c:v>1.8566886699647853</c:v>
                </c:pt>
                <c:pt idx="29">
                  <c:v>2.1347666139341492</c:v>
                </c:pt>
                <c:pt idx="30">
                  <c:v>1.8805949955431045</c:v>
                </c:pt>
                <c:pt idx="31">
                  <c:v>2.1165164634632414</c:v>
                </c:pt>
                <c:pt idx="32">
                  <c:v>1.9717537813422468</c:v>
                </c:pt>
                <c:pt idx="33">
                  <c:v>1.8102509215386799</c:v>
                </c:pt>
                <c:pt idx="34">
                  <c:v>1.6206360566169082</c:v>
                </c:pt>
                <c:pt idx="35">
                  <c:v>1.6818040804815235</c:v>
                </c:pt>
                <c:pt idx="36">
                  <c:v>1.866001283363105</c:v>
                </c:pt>
                <c:pt idx="37">
                  <c:v>1.8054187964137824</c:v>
                </c:pt>
                <c:pt idx="38">
                  <c:v>1.5997495235151702</c:v>
                </c:pt>
                <c:pt idx="39">
                  <c:v>2.0044886051698354</c:v>
                </c:pt>
                <c:pt idx="40">
                  <c:v>1.7729577391310019</c:v>
                </c:pt>
                <c:pt idx="41">
                  <c:v>1.8049611416603097</c:v>
                </c:pt>
                <c:pt idx="42">
                  <c:v>1.6573043750772436</c:v>
                </c:pt>
                <c:pt idx="43">
                  <c:v>1.9943792882410198</c:v>
                </c:pt>
                <c:pt idx="44">
                  <c:v>1.7572388942042174</c:v>
                </c:pt>
                <c:pt idx="45">
                  <c:v>1.798620671696153</c:v>
                </c:pt>
                <c:pt idx="46">
                  <c:v>1.6852006639746653</c:v>
                </c:pt>
                <c:pt idx="47">
                  <c:v>1.8093116628239723</c:v>
                </c:pt>
                <c:pt idx="48">
                  <c:v>1.7676698634787458</c:v>
                </c:pt>
                <c:pt idx="49">
                  <c:v>1.7730630492344295</c:v>
                </c:pt>
                <c:pt idx="50">
                  <c:v>2.1025052729218459</c:v>
                </c:pt>
                <c:pt idx="51">
                  <c:v>1.8691877378585715</c:v>
                </c:pt>
                <c:pt idx="52">
                  <c:v>1.7545783247799065</c:v>
                </c:pt>
                <c:pt idx="53">
                  <c:v>2.0010383595656704</c:v>
                </c:pt>
                <c:pt idx="54">
                  <c:v>1.7448017604252395</c:v>
                </c:pt>
                <c:pt idx="55">
                  <c:v>1.7489724715034602</c:v>
                </c:pt>
                <c:pt idx="56">
                  <c:v>1.7026146743773412</c:v>
                </c:pt>
                <c:pt idx="57">
                  <c:v>1.5792405454049332</c:v>
                </c:pt>
                <c:pt idx="58">
                  <c:v>1.9158087028500479</c:v>
                </c:pt>
                <c:pt idx="59">
                  <c:v>1.9013598892393493</c:v>
                </c:pt>
                <c:pt idx="60">
                  <c:v>1.515140779025905</c:v>
                </c:pt>
                <c:pt idx="61">
                  <c:v>2.1955308262067486</c:v>
                </c:pt>
                <c:pt idx="62">
                  <c:v>1.8747214339277429</c:v>
                </c:pt>
                <c:pt idx="63">
                  <c:v>1.5870241032718553</c:v>
                </c:pt>
                <c:pt idx="64">
                  <c:v>1.8606532413293999</c:v>
                </c:pt>
                <c:pt idx="65">
                  <c:v>1.881765626243072</c:v>
                </c:pt>
                <c:pt idx="66">
                  <c:v>2.0624122495142134</c:v>
                </c:pt>
                <c:pt idx="67">
                  <c:v>2.074236284853157</c:v>
                </c:pt>
                <c:pt idx="68">
                  <c:v>1.6189302973452731</c:v>
                </c:pt>
                <c:pt idx="69">
                  <c:v>1.6253962112685381</c:v>
                </c:pt>
                <c:pt idx="70">
                  <c:v>1.6739123012745878</c:v>
                </c:pt>
                <c:pt idx="71">
                  <c:v>1.9645281973119024</c:v>
                </c:pt>
                <c:pt idx="72">
                  <c:v>1.9042006416254511</c:v>
                </c:pt>
                <c:pt idx="73">
                  <c:v>1.8256930892802741</c:v>
                </c:pt>
                <c:pt idx="74">
                  <c:v>1.8496279258557706</c:v>
                </c:pt>
                <c:pt idx="75">
                  <c:v>1.7935138926208118</c:v>
                </c:pt>
                <c:pt idx="76">
                  <c:v>2.0425008402837888</c:v>
                </c:pt>
                <c:pt idx="77">
                  <c:v>1.7271477085981202</c:v>
                </c:pt>
                <c:pt idx="78">
                  <c:v>1.7485593024647348</c:v>
                </c:pt>
                <c:pt idx="79">
                  <c:v>1.7289417991051081</c:v>
                </c:pt>
                <c:pt idx="80">
                  <c:v>1.8766199251845654</c:v>
                </c:pt>
                <c:pt idx="81">
                  <c:v>1.8772257119135747</c:v>
                </c:pt>
                <c:pt idx="82">
                  <c:v>2.1632976607597247</c:v>
                </c:pt>
                <c:pt idx="83">
                  <c:v>2.0028328279255185</c:v>
                </c:pt>
                <c:pt idx="84">
                  <c:v>1.7981918571393041</c:v>
                </c:pt>
                <c:pt idx="85">
                  <c:v>1.9463748816643887</c:v>
                </c:pt>
                <c:pt idx="86">
                  <c:v>2.3359562290992737</c:v>
                </c:pt>
                <c:pt idx="87">
                  <c:v>1.8301361850789211</c:v>
                </c:pt>
                <c:pt idx="88">
                  <c:v>1.6127907417283778</c:v>
                </c:pt>
                <c:pt idx="89">
                  <c:v>1.8401259171010569</c:v>
                </c:pt>
                <c:pt idx="90">
                  <c:v>1.6694953653271671</c:v>
                </c:pt>
                <c:pt idx="91">
                  <c:v>1.909457157256506</c:v>
                </c:pt>
                <c:pt idx="92">
                  <c:v>1.8086560016108457</c:v>
                </c:pt>
                <c:pt idx="93">
                  <c:v>1.8238110989387819</c:v>
                </c:pt>
                <c:pt idx="94">
                  <c:v>1.7325627092925195</c:v>
                </c:pt>
                <c:pt idx="95">
                  <c:v>1.7145047292678766</c:v>
                </c:pt>
                <c:pt idx="96">
                  <c:v>1.4871458169982519</c:v>
                </c:pt>
                <c:pt idx="97">
                  <c:v>1.435582687213268</c:v>
                </c:pt>
                <c:pt idx="98">
                  <c:v>1.3703801387692642</c:v>
                </c:pt>
                <c:pt idx="99">
                  <c:v>2.0150602976756447</c:v>
                </c:pt>
                <c:pt idx="100">
                  <c:v>1.6888987023471871</c:v>
                </c:pt>
                <c:pt idx="101">
                  <c:v>1.5487566264818768</c:v>
                </c:pt>
                <c:pt idx="102">
                  <c:v>1.4798169036853934</c:v>
                </c:pt>
                <c:pt idx="103">
                  <c:v>1.8615151830360925</c:v>
                </c:pt>
                <c:pt idx="104">
                  <c:v>1.6861855972226918</c:v>
                </c:pt>
                <c:pt idx="105">
                  <c:v>1.6605624746604499</c:v>
                </c:pt>
                <c:pt idx="106">
                  <c:v>1.6159273693709775</c:v>
                </c:pt>
                <c:pt idx="107">
                  <c:v>1.8372806625095264</c:v>
                </c:pt>
                <c:pt idx="108">
                  <c:v>1.7326384627897751</c:v>
                </c:pt>
                <c:pt idx="109">
                  <c:v>1.734729291994447</c:v>
                </c:pt>
                <c:pt idx="110">
                  <c:v>2.0495325076335562</c:v>
                </c:pt>
                <c:pt idx="111">
                  <c:v>1.821609094893103</c:v>
                </c:pt>
                <c:pt idx="112">
                  <c:v>1.6913732474768233</c:v>
                </c:pt>
                <c:pt idx="113">
                  <c:v>1.8378266238437531</c:v>
                </c:pt>
                <c:pt idx="114">
                  <c:v>1.7586498867716542</c:v>
                </c:pt>
                <c:pt idx="115">
                  <c:v>2.0658118400194141</c:v>
                </c:pt>
                <c:pt idx="116">
                  <c:v>1.6883640047028448</c:v>
                </c:pt>
                <c:pt idx="117">
                  <c:v>1.9799793974715614</c:v>
                </c:pt>
                <c:pt idx="118">
                  <c:v>1.9265519255213164</c:v>
                </c:pt>
                <c:pt idx="119">
                  <c:v>1.6240947687191971</c:v>
                </c:pt>
                <c:pt idx="120">
                  <c:v>1.7366674424077952</c:v>
                </c:pt>
                <c:pt idx="121">
                  <c:v>1.5403608540557308</c:v>
                </c:pt>
                <c:pt idx="122">
                  <c:v>1.9745833595219331</c:v>
                </c:pt>
                <c:pt idx="123">
                  <c:v>1.8391013909409473</c:v>
                </c:pt>
                <c:pt idx="124">
                  <c:v>2.0145848017830947</c:v>
                </c:pt>
                <c:pt idx="125">
                  <c:v>1.7680310515172901</c:v>
                </c:pt>
                <c:pt idx="126">
                  <c:v>2.1106716904559413</c:v>
                </c:pt>
                <c:pt idx="127">
                  <c:v>1.7486818078120725</c:v>
                </c:pt>
                <c:pt idx="128">
                  <c:v>1.6844264710492491</c:v>
                </c:pt>
                <c:pt idx="129">
                  <c:v>1.6626159359071677</c:v>
                </c:pt>
                <c:pt idx="130">
                  <c:v>1.6638272411723356</c:v>
                </c:pt>
                <c:pt idx="131">
                  <c:v>1.6202715418974638</c:v>
                </c:pt>
                <c:pt idx="132">
                  <c:v>2.2522196163832815</c:v>
                </c:pt>
                <c:pt idx="133">
                  <c:v>1.5493016492778979</c:v>
                </c:pt>
                <c:pt idx="134">
                  <c:v>2.4227279128307133</c:v>
                </c:pt>
                <c:pt idx="135">
                  <c:v>1.5366366043740345</c:v>
                </c:pt>
                <c:pt idx="136">
                  <c:v>1.9912988896072512</c:v>
                </c:pt>
                <c:pt idx="137">
                  <c:v>2.1966902180499228</c:v>
                </c:pt>
                <c:pt idx="138">
                  <c:v>2.208243478313805</c:v>
                </c:pt>
                <c:pt idx="139">
                  <c:v>1.6821265533857468</c:v>
                </c:pt>
                <c:pt idx="140">
                  <c:v>2.0975081330222496</c:v>
                </c:pt>
                <c:pt idx="141">
                  <c:v>1.74126910553753</c:v>
                </c:pt>
                <c:pt idx="142">
                  <c:v>2.1256059485402048</c:v>
                </c:pt>
                <c:pt idx="143">
                  <c:v>1.6600973248977982</c:v>
                </c:pt>
                <c:pt idx="144">
                  <c:v>1.8179885197196273</c:v>
                </c:pt>
                <c:pt idx="145">
                  <c:v>1.6878513195175699</c:v>
                </c:pt>
                <c:pt idx="146">
                  <c:v>1.717775445111984</c:v>
                </c:pt>
                <c:pt idx="147">
                  <c:v>2.1852215463439317</c:v>
                </c:pt>
                <c:pt idx="148">
                  <c:v>1.5194497935937346</c:v>
                </c:pt>
                <c:pt idx="149">
                  <c:v>1.8011636916107139</c:v>
                </c:pt>
                <c:pt idx="150">
                  <c:v>2.1210316332847832</c:v>
                </c:pt>
                <c:pt idx="151">
                  <c:v>1.7058104024985217</c:v>
                </c:pt>
                <c:pt idx="152">
                  <c:v>1.4800759939385788</c:v>
                </c:pt>
                <c:pt idx="153">
                  <c:v>1.7673633254609546</c:v>
                </c:pt>
                <c:pt idx="154">
                  <c:v>1.7158942189939084</c:v>
                </c:pt>
                <c:pt idx="155">
                  <c:v>2.1311622260208285</c:v>
                </c:pt>
                <c:pt idx="156">
                  <c:v>2.0854189457703556</c:v>
                </c:pt>
                <c:pt idx="157">
                  <c:v>1.9984536736928094</c:v>
                </c:pt>
                <c:pt idx="158">
                  <c:v>1.8348325003186439</c:v>
                </c:pt>
                <c:pt idx="159">
                  <c:v>1.5326963193513294</c:v>
                </c:pt>
                <c:pt idx="160">
                  <c:v>1.5479757932685558</c:v>
                </c:pt>
                <c:pt idx="161">
                  <c:v>1.6102229724077182</c:v>
                </c:pt>
                <c:pt idx="162">
                  <c:v>1.7843287208533487</c:v>
                </c:pt>
                <c:pt idx="163">
                  <c:v>1.6106656708622096</c:v>
                </c:pt>
                <c:pt idx="164">
                  <c:v>2.0817607169631294</c:v>
                </c:pt>
                <c:pt idx="165">
                  <c:v>1.5820233089953613</c:v>
                </c:pt>
                <c:pt idx="166">
                  <c:v>1.6915906666498013</c:v>
                </c:pt>
                <c:pt idx="167">
                  <c:v>1.8837958092290243</c:v>
                </c:pt>
                <c:pt idx="168">
                  <c:v>1.8837631412057441</c:v>
                </c:pt>
                <c:pt idx="169">
                  <c:v>1.6448837028157159</c:v>
                </c:pt>
                <c:pt idx="170">
                  <c:v>1.7250299951546288</c:v>
                </c:pt>
                <c:pt idx="171">
                  <c:v>1.6012320473106167</c:v>
                </c:pt>
                <c:pt idx="172">
                  <c:v>1.789096161876065</c:v>
                </c:pt>
                <c:pt idx="173">
                  <c:v>2.0161955381262788</c:v>
                </c:pt>
                <c:pt idx="174">
                  <c:v>1.5086276430681149</c:v>
                </c:pt>
                <c:pt idx="175">
                  <c:v>1.819167112130053</c:v>
                </c:pt>
                <c:pt idx="176">
                  <c:v>1.9010067971584812</c:v>
                </c:pt>
                <c:pt idx="177">
                  <c:v>1.8914135765156455</c:v>
                </c:pt>
                <c:pt idx="178">
                  <c:v>1.8843576515448888</c:v>
                </c:pt>
                <c:pt idx="179">
                  <c:v>1.8330230607966458</c:v>
                </c:pt>
                <c:pt idx="180">
                  <c:v>1.6446832948966708</c:v>
                </c:pt>
                <c:pt idx="181">
                  <c:v>1.8444073081583796</c:v>
                </c:pt>
                <c:pt idx="182">
                  <c:v>2.1067942575339904</c:v>
                </c:pt>
                <c:pt idx="183">
                  <c:v>1.742373312799496</c:v>
                </c:pt>
                <c:pt idx="184">
                  <c:v>1.5707795041705077</c:v>
                </c:pt>
                <c:pt idx="185">
                  <c:v>1.7061433273054638</c:v>
                </c:pt>
                <c:pt idx="186">
                  <c:v>1.8557108830580149</c:v>
                </c:pt>
                <c:pt idx="187">
                  <c:v>2.0697957491205305</c:v>
                </c:pt>
                <c:pt idx="188">
                  <c:v>1.7346973389954017</c:v>
                </c:pt>
                <c:pt idx="189">
                  <c:v>2.1071210553578883</c:v>
                </c:pt>
                <c:pt idx="190">
                  <c:v>1.6198215633069233</c:v>
                </c:pt>
                <c:pt idx="191">
                  <c:v>1.6947817858290961</c:v>
                </c:pt>
                <c:pt idx="192">
                  <c:v>2.0267612904599206</c:v>
                </c:pt>
                <c:pt idx="193">
                  <c:v>2.3241106570686636</c:v>
                </c:pt>
                <c:pt idx="194">
                  <c:v>2.292325806364035</c:v>
                </c:pt>
                <c:pt idx="195">
                  <c:v>1.634574976818685</c:v>
                </c:pt>
                <c:pt idx="196">
                  <c:v>1.6585904381235805</c:v>
                </c:pt>
                <c:pt idx="197">
                  <c:v>1.8857475345582047</c:v>
                </c:pt>
                <c:pt idx="198">
                  <c:v>1.8843133881567629</c:v>
                </c:pt>
                <c:pt idx="199">
                  <c:v>2.037600056213698</c:v>
                </c:pt>
                <c:pt idx="200">
                  <c:v>1.7370630776873521</c:v>
                </c:pt>
                <c:pt idx="201">
                  <c:v>1.6897086514400952</c:v>
                </c:pt>
                <c:pt idx="202">
                  <c:v>1.9216161649708225</c:v>
                </c:pt>
                <c:pt idx="203">
                  <c:v>2.1701579103912607</c:v>
                </c:pt>
                <c:pt idx="204">
                  <c:v>1.8455052488648143</c:v>
                </c:pt>
                <c:pt idx="205">
                  <c:v>1.8436903553805228</c:v>
                </c:pt>
                <c:pt idx="206">
                  <c:v>1.5461770668653472</c:v>
                </c:pt>
                <c:pt idx="207">
                  <c:v>1.8505185273498113</c:v>
                </c:pt>
                <c:pt idx="208">
                  <c:v>1.513622713747069</c:v>
                </c:pt>
                <c:pt idx="209">
                  <c:v>1.5774188737135917</c:v>
                </c:pt>
                <c:pt idx="210">
                  <c:v>1.7542651190913725</c:v>
                </c:pt>
                <c:pt idx="211">
                  <c:v>1.8851188687808837</c:v>
                </c:pt>
                <c:pt idx="212">
                  <c:v>1.6516529559327422</c:v>
                </c:pt>
                <c:pt idx="213">
                  <c:v>1.5722710557381505</c:v>
                </c:pt>
                <c:pt idx="214">
                  <c:v>1.5100231711620331</c:v>
                </c:pt>
                <c:pt idx="215">
                  <c:v>2.2496500975749214</c:v>
                </c:pt>
                <c:pt idx="216">
                  <c:v>1.8450800710387512</c:v>
                </c:pt>
                <c:pt idx="217">
                  <c:v>1.6370005820085762</c:v>
                </c:pt>
                <c:pt idx="218">
                  <c:v>1.9953667905514954</c:v>
                </c:pt>
                <c:pt idx="219">
                  <c:v>1.6064594389957088</c:v>
                </c:pt>
                <c:pt idx="220">
                  <c:v>1.6191270316387909</c:v>
                </c:pt>
                <c:pt idx="221">
                  <c:v>1.5900783989157541</c:v>
                </c:pt>
                <c:pt idx="222">
                  <c:v>1.8612249984775679</c:v>
                </c:pt>
                <c:pt idx="223">
                  <c:v>2.0179302214694621</c:v>
                </c:pt>
                <c:pt idx="224">
                  <c:v>1.7365386156385723</c:v>
                </c:pt>
                <c:pt idx="225">
                  <c:v>2.1741934439256236</c:v>
                </c:pt>
                <c:pt idx="226">
                  <c:v>1.6904139580120114</c:v>
                </c:pt>
                <c:pt idx="227">
                  <c:v>1.7067009524775831</c:v>
                </c:pt>
                <c:pt idx="228">
                  <c:v>1.6373824302998421</c:v>
                </c:pt>
                <c:pt idx="229">
                  <c:v>2.3539108010610845</c:v>
                </c:pt>
                <c:pt idx="230">
                  <c:v>1.4841614690990339</c:v>
                </c:pt>
                <c:pt idx="231">
                  <c:v>1.9659830733294614</c:v>
                </c:pt>
                <c:pt idx="232">
                  <c:v>1.7185965380085773</c:v>
                </c:pt>
                <c:pt idx="233">
                  <c:v>1.873484214751278</c:v>
                </c:pt>
                <c:pt idx="234">
                  <c:v>1.6052451565123498</c:v>
                </c:pt>
                <c:pt idx="235">
                  <c:v>1.9181312670330595</c:v>
                </c:pt>
                <c:pt idx="236">
                  <c:v>1.9210655516420871</c:v>
                </c:pt>
                <c:pt idx="237">
                  <c:v>1.8343183494332054</c:v>
                </c:pt>
                <c:pt idx="238">
                  <c:v>1.688806082289199</c:v>
                </c:pt>
                <c:pt idx="239">
                  <c:v>1.7136829990878504</c:v>
                </c:pt>
                <c:pt idx="240">
                  <c:v>1.5500575057934942</c:v>
                </c:pt>
                <c:pt idx="241">
                  <c:v>1.6024114399604532</c:v>
                </c:pt>
                <c:pt idx="242">
                  <c:v>1.7875084584346257</c:v>
                </c:pt>
                <c:pt idx="243">
                  <c:v>1.6773391796062387</c:v>
                </c:pt>
                <c:pt idx="244">
                  <c:v>1.7943129659897454</c:v>
                </c:pt>
                <c:pt idx="245">
                  <c:v>1.9004748573876016</c:v>
                </c:pt>
                <c:pt idx="246">
                  <c:v>1.8177308877951164</c:v>
                </c:pt>
                <c:pt idx="247">
                  <c:v>1.6730693591400452</c:v>
                </c:pt>
                <c:pt idx="248">
                  <c:v>1.9996965913555844</c:v>
                </c:pt>
                <c:pt idx="249">
                  <c:v>1.8146498394539832</c:v>
                </c:pt>
                <c:pt idx="250">
                  <c:v>1.7344091165833466</c:v>
                </c:pt>
                <c:pt idx="251">
                  <c:v>1.7867718908183245</c:v>
                </c:pt>
                <c:pt idx="252">
                  <c:v>1.7192057346228413</c:v>
                </c:pt>
                <c:pt idx="253">
                  <c:v>1.6402668039483403</c:v>
                </c:pt>
                <c:pt idx="254">
                  <c:v>1.5544719437842307</c:v>
                </c:pt>
                <c:pt idx="255">
                  <c:v>1.7813534887784694</c:v>
                </c:pt>
                <c:pt idx="256">
                  <c:v>2.0643640980962799</c:v>
                </c:pt>
                <c:pt idx="257">
                  <c:v>1.5417170704518521</c:v>
                </c:pt>
                <c:pt idx="258">
                  <c:v>1.6359722493853375</c:v>
                </c:pt>
                <c:pt idx="259">
                  <c:v>2.7463741528571646</c:v>
                </c:pt>
                <c:pt idx="260">
                  <c:v>1.7214908346129381</c:v>
                </c:pt>
                <c:pt idx="261">
                  <c:v>1.9017270702595268</c:v>
                </c:pt>
                <c:pt idx="262">
                  <c:v>1.7252200000603635</c:v>
                </c:pt>
                <c:pt idx="263">
                  <c:v>1.8955250147857525</c:v>
                </c:pt>
                <c:pt idx="264">
                  <c:v>2.4798326666756858</c:v>
                </c:pt>
                <c:pt idx="265">
                  <c:v>1.7466140262539247</c:v>
                </c:pt>
                <c:pt idx="266">
                  <c:v>1.8946039585458663</c:v>
                </c:pt>
                <c:pt idx="267">
                  <c:v>1.9805087650522659</c:v>
                </c:pt>
                <c:pt idx="268">
                  <c:v>1.7109077593722755</c:v>
                </c:pt>
                <c:pt idx="269">
                  <c:v>1.6830158575623848</c:v>
                </c:pt>
                <c:pt idx="270">
                  <c:v>1.9524871515704936</c:v>
                </c:pt>
                <c:pt idx="271">
                  <c:v>1.8214631335152827</c:v>
                </c:pt>
                <c:pt idx="272">
                  <c:v>1.7782723525495419</c:v>
                </c:pt>
                <c:pt idx="273">
                  <c:v>1.5959093254861485</c:v>
                </c:pt>
                <c:pt idx="274">
                  <c:v>2.2630672471919264</c:v>
                </c:pt>
                <c:pt idx="275">
                  <c:v>1.6383090798654532</c:v>
                </c:pt>
                <c:pt idx="276">
                  <c:v>2.1018884964754085</c:v>
                </c:pt>
                <c:pt idx="277">
                  <c:v>1.8294714711645654</c:v>
                </c:pt>
                <c:pt idx="278">
                  <c:v>2.2546785543364587</c:v>
                </c:pt>
                <c:pt idx="279">
                  <c:v>1.7040981507665245</c:v>
                </c:pt>
                <c:pt idx="280">
                  <c:v>2.0703791868898884</c:v>
                </c:pt>
                <c:pt idx="281">
                  <c:v>1.7456984616856863</c:v>
                </c:pt>
                <c:pt idx="282">
                  <c:v>1.7001027143893521</c:v>
                </c:pt>
                <c:pt idx="283">
                  <c:v>1.9164483703929334</c:v>
                </c:pt>
                <c:pt idx="284">
                  <c:v>1.8089103752137001</c:v>
                </c:pt>
                <c:pt idx="285">
                  <c:v>2.0772419098121531</c:v>
                </c:pt>
                <c:pt idx="286">
                  <c:v>1.8805035373347054</c:v>
                </c:pt>
                <c:pt idx="287">
                  <c:v>1.8318608114635324</c:v>
                </c:pt>
                <c:pt idx="288">
                  <c:v>1.8988735300786019</c:v>
                </c:pt>
                <c:pt idx="289">
                  <c:v>1.6930030615189533</c:v>
                </c:pt>
                <c:pt idx="290">
                  <c:v>1.9070675252989879</c:v>
                </c:pt>
                <c:pt idx="291">
                  <c:v>1.6200642028125805</c:v>
                </c:pt>
                <c:pt idx="292">
                  <c:v>1.8454602335522277</c:v>
                </c:pt>
                <c:pt idx="293">
                  <c:v>2.1200186164732733</c:v>
                </c:pt>
                <c:pt idx="294">
                  <c:v>1.6900199286693811</c:v>
                </c:pt>
                <c:pt idx="295">
                  <c:v>1.7290733276273993</c:v>
                </c:pt>
                <c:pt idx="296">
                  <c:v>1.6369031208223512</c:v>
                </c:pt>
                <c:pt idx="297">
                  <c:v>1.7305567779595521</c:v>
                </c:pt>
                <c:pt idx="298">
                  <c:v>1.6553438584935285</c:v>
                </c:pt>
                <c:pt idx="299">
                  <c:v>1.666474529335078</c:v>
                </c:pt>
                <c:pt idx="300">
                  <c:v>1.5644566012681242</c:v>
                </c:pt>
                <c:pt idx="301">
                  <c:v>1.5210118498337508</c:v>
                </c:pt>
                <c:pt idx="302">
                  <c:v>2.2311496533835</c:v>
                </c:pt>
                <c:pt idx="303">
                  <c:v>1.6877864132848861</c:v>
                </c:pt>
                <c:pt idx="304">
                  <c:v>1.9099794916970831</c:v>
                </c:pt>
                <c:pt idx="305">
                  <c:v>1.7456578968769387</c:v>
                </c:pt>
                <c:pt idx="306">
                  <c:v>1.6983371224346158</c:v>
                </c:pt>
                <c:pt idx="307">
                  <c:v>2.1705646229289832</c:v>
                </c:pt>
                <c:pt idx="308">
                  <c:v>1.7485522766337298</c:v>
                </c:pt>
                <c:pt idx="309">
                  <c:v>1.7494736366186561</c:v>
                </c:pt>
                <c:pt idx="310">
                  <c:v>1.8876968295381127</c:v>
                </c:pt>
                <c:pt idx="311">
                  <c:v>1.6347134275441377</c:v>
                </c:pt>
                <c:pt idx="312">
                  <c:v>2.3950766317533581</c:v>
                </c:pt>
                <c:pt idx="313">
                  <c:v>2.0726480983737896</c:v>
                </c:pt>
                <c:pt idx="314">
                  <c:v>1.8612721488245119</c:v>
                </c:pt>
                <c:pt idx="315">
                  <c:v>2.1214069225735384</c:v>
                </c:pt>
                <c:pt idx="316">
                  <c:v>1.7676144034325039</c:v>
                </c:pt>
                <c:pt idx="317">
                  <c:v>1.7070412469613694</c:v>
                </c:pt>
                <c:pt idx="318">
                  <c:v>1.8804220229215804</c:v>
                </c:pt>
                <c:pt idx="319">
                  <c:v>1.8728908446287669</c:v>
                </c:pt>
                <c:pt idx="320">
                  <c:v>1.6855866427048289</c:v>
                </c:pt>
                <c:pt idx="321">
                  <c:v>1.6249306547662881</c:v>
                </c:pt>
                <c:pt idx="322">
                  <c:v>1.7934443967094691</c:v>
                </c:pt>
                <c:pt idx="323">
                  <c:v>1.8183973411477579</c:v>
                </c:pt>
                <c:pt idx="324">
                  <c:v>2.2533331006126374</c:v>
                </c:pt>
                <c:pt idx="325">
                  <c:v>2.1051185412536695</c:v>
                </c:pt>
                <c:pt idx="326">
                  <c:v>2.1384618160168865</c:v>
                </c:pt>
                <c:pt idx="327">
                  <c:v>1.5683108826837919</c:v>
                </c:pt>
                <c:pt idx="328">
                  <c:v>1.5488473949345736</c:v>
                </c:pt>
                <c:pt idx="329">
                  <c:v>1.7739562966871742</c:v>
                </c:pt>
                <c:pt idx="330">
                  <c:v>2.0498668804726772</c:v>
                </c:pt>
                <c:pt idx="331">
                  <c:v>1.6402993632845984</c:v>
                </c:pt>
                <c:pt idx="332">
                  <c:v>1.9729106511718619</c:v>
                </c:pt>
                <c:pt idx="333">
                  <c:v>1.6372606571871693</c:v>
                </c:pt>
                <c:pt idx="334">
                  <c:v>2.1602755549784391</c:v>
                </c:pt>
                <c:pt idx="335">
                  <c:v>1.9189680512429323</c:v>
                </c:pt>
                <c:pt idx="336">
                  <c:v>1.8787827829104831</c:v>
                </c:pt>
                <c:pt idx="337">
                  <c:v>1.8622696964686209</c:v>
                </c:pt>
                <c:pt idx="338">
                  <c:v>1.8043986037320396</c:v>
                </c:pt>
                <c:pt idx="339">
                  <c:v>1.6007585051386455</c:v>
                </c:pt>
                <c:pt idx="340">
                  <c:v>1.7296912634114299</c:v>
                </c:pt>
                <c:pt idx="341">
                  <c:v>1.5537538782778553</c:v>
                </c:pt>
                <c:pt idx="342" formatCode="0.0000">
                  <c:v>1.3</c:v>
                </c:pt>
                <c:pt idx="343" formatCode="0.0000">
                  <c:v>2.8</c:v>
                </c:pt>
              </c:numCache>
            </c:numRef>
          </c:xVal>
          <c:yVal>
            <c:numRef>
              <c:f>raw!$R$2:$R$345</c:f>
              <c:numCache>
                <c:formatCode>General</c:formatCode>
                <c:ptCount val="344"/>
                <c:pt idx="0">
                  <c:v>1.7535886556911857</c:v>
                </c:pt>
                <c:pt idx="1">
                  <c:v>1.4098263617427442</c:v>
                </c:pt>
                <c:pt idx="2">
                  <c:v>1.4531440244717753</c:v>
                </c:pt>
                <c:pt idx="3">
                  <c:v>2.250213993213253</c:v>
                </c:pt>
                <c:pt idx="4">
                  <c:v>1.4601669752510507</c:v>
                </c:pt>
                <c:pt idx="5">
                  <c:v>2.1055282298248197</c:v>
                </c:pt>
                <c:pt idx="6">
                  <c:v>2.1037415293253514</c:v>
                </c:pt>
                <c:pt idx="7">
                  <c:v>2.1827389298930928</c:v>
                </c:pt>
                <c:pt idx="8">
                  <c:v>2.3499948079410706</c:v>
                </c:pt>
                <c:pt idx="9">
                  <c:v>1.9126934682497168</c:v>
                </c:pt>
                <c:pt idx="10">
                  <c:v>3.3803354405587576</c:v>
                </c:pt>
                <c:pt idx="11">
                  <c:v>3.1692225160675225</c:v>
                </c:pt>
                <c:pt idx="12">
                  <c:v>2.39447924714205</c:v>
                </c:pt>
                <c:pt idx="13">
                  <c:v>2.3018732211928206</c:v>
                </c:pt>
                <c:pt idx="14">
                  <c:v>1.705293845874279</c:v>
                </c:pt>
                <c:pt idx="15">
                  <c:v>2.1606686503028896</c:v>
                </c:pt>
                <c:pt idx="16">
                  <c:v>2.670317366231227</c:v>
                </c:pt>
                <c:pt idx="17">
                  <c:v>1.9232309695123662</c:v>
                </c:pt>
                <c:pt idx="18">
                  <c:v>1.4365879554087346</c:v>
                </c:pt>
                <c:pt idx="19">
                  <c:v>2.0633241678603733</c:v>
                </c:pt>
                <c:pt idx="20">
                  <c:v>1.9647252542471241</c:v>
                </c:pt>
                <c:pt idx="21">
                  <c:v>2.2085869342650732</c:v>
                </c:pt>
                <c:pt idx="22">
                  <c:v>2.2955030647369603</c:v>
                </c:pt>
                <c:pt idx="23">
                  <c:v>1.6639509352352448</c:v>
                </c:pt>
                <c:pt idx="24">
                  <c:v>1.7899109915265099</c:v>
                </c:pt>
                <c:pt idx="25">
                  <c:v>2.2007877487555625</c:v>
                </c:pt>
                <c:pt idx="26">
                  <c:v>1.8053217807745578</c:v>
                </c:pt>
                <c:pt idx="27">
                  <c:v>2.7270223394370308</c:v>
                </c:pt>
                <c:pt idx="28">
                  <c:v>2.0467635655245275</c:v>
                </c:pt>
                <c:pt idx="29">
                  <c:v>2.6655127156949758</c:v>
                </c:pt>
                <c:pt idx="30">
                  <c:v>2.1000631664293419</c:v>
                </c:pt>
                <c:pt idx="31">
                  <c:v>2.6249867963717075</c:v>
                </c:pt>
                <c:pt idx="32">
                  <c:v>2.3031204557237133</c:v>
                </c:pt>
                <c:pt idx="33">
                  <c:v>1.9431727318466847</c:v>
                </c:pt>
                <c:pt idx="34">
                  <c:v>1.5194094887276355</c:v>
                </c:pt>
                <c:pt idx="35">
                  <c:v>1.6562485285500368</c:v>
                </c:pt>
                <c:pt idx="36">
                  <c:v>2.067528582964433</c:v>
                </c:pt>
                <c:pt idx="37">
                  <c:v>1.9323891633625878</c:v>
                </c:pt>
                <c:pt idx="38">
                  <c:v>1.4726544099675156</c:v>
                </c:pt>
                <c:pt idx="39">
                  <c:v>2.3759670100077415</c:v>
                </c:pt>
                <c:pt idx="40">
                  <c:v>1.8599266130658323</c:v>
                </c:pt>
                <c:pt idx="41">
                  <c:v>1.931367800009999</c:v>
                </c:pt>
                <c:pt idx="42">
                  <c:v>1.6014558465478279</c:v>
                </c:pt>
                <c:pt idx="43">
                  <c:v>2.3534741871676381</c:v>
                </c:pt>
                <c:pt idx="44">
                  <c:v>1.8248243517776892</c:v>
                </c:pt>
                <c:pt idx="45">
                  <c:v>1.9172168098835336</c:v>
                </c:pt>
                <c:pt idx="46">
                  <c:v>1.6638432117410564</c:v>
                </c:pt>
                <c:pt idx="47">
                  <c:v>1.9410767074092836</c:v>
                </c:pt>
                <c:pt idx="48">
                  <c:v>1.8481190490588157</c:v>
                </c:pt>
                <c:pt idx="49">
                  <c:v>1.8601617553937753</c:v>
                </c:pt>
                <c:pt idx="50">
                  <c:v>2.5938660056493674</c:v>
                </c:pt>
                <c:pt idx="51">
                  <c:v>2.0746329594163542</c:v>
                </c:pt>
                <c:pt idx="52">
                  <c:v>1.8188820950806996</c:v>
                </c:pt>
                <c:pt idx="53">
                  <c:v>2.3682907522925163</c:v>
                </c:pt>
                <c:pt idx="54">
                  <c:v>1.7970444775270356</c:v>
                </c:pt>
                <c:pt idx="55">
                  <c:v>1.8063608771187443</c:v>
                </c:pt>
                <c:pt idx="56">
                  <c:v>1.7027742291323662</c:v>
                </c:pt>
                <c:pt idx="57">
                  <c:v>1.4267297587075927</c:v>
                </c:pt>
                <c:pt idx="58">
                  <c:v>2.1785364685590007</c:v>
                </c:pt>
                <c:pt idx="59">
                  <c:v>2.1463427029535986</c:v>
                </c:pt>
                <c:pt idx="60">
                  <c:v>1.2831006055255381</c:v>
                </c:pt>
                <c:pt idx="61">
                  <c:v>2.8003615977194141</c:v>
                </c:pt>
                <c:pt idx="62">
                  <c:v>2.0869697987632105</c:v>
                </c:pt>
                <c:pt idx="63">
                  <c:v>1.4441607798398963</c:v>
                </c:pt>
                <c:pt idx="64">
                  <c:v>2.05560403118431</c:v>
                </c:pt>
                <c:pt idx="65">
                  <c:v>2.1026725973243243</c:v>
                </c:pt>
                <c:pt idx="66">
                  <c:v>2.5047762760574961</c:v>
                </c:pt>
                <c:pt idx="67">
                  <c:v>2.5310559721704728</c:v>
                </c:pt>
                <c:pt idx="68">
                  <c:v>1.5155916680582899</c:v>
                </c:pt>
                <c:pt idx="69">
                  <c:v>1.5300631048296809</c:v>
                </c:pt>
                <c:pt idx="70">
                  <c:v>1.6386011389625161</c:v>
                </c:pt>
                <c:pt idx="71">
                  <c:v>2.2870359503119713</c:v>
                </c:pt>
                <c:pt idx="72">
                  <c:v>2.1526728300040263</c:v>
                </c:pt>
                <c:pt idx="73">
                  <c:v>1.9776286426912448</c:v>
                </c:pt>
                <c:pt idx="74">
                  <c:v>2.0310176889407376</c:v>
                </c:pt>
                <c:pt idx="75">
                  <c:v>1.905818215031734</c:v>
                </c:pt>
                <c:pt idx="76">
                  <c:v>2.4605108925618797</c:v>
                </c:pt>
                <c:pt idx="77">
                  <c:v>1.7576027082099424</c:v>
                </c:pt>
                <c:pt idx="78">
                  <c:v>1.8054379805520169</c:v>
                </c:pt>
                <c:pt idx="79">
                  <c:v>1.7616114685503617</c:v>
                </c:pt>
                <c:pt idx="80">
                  <c:v>2.0912020549324861</c:v>
                </c:pt>
                <c:pt idx="81">
                  <c:v>2.092552492740436</c:v>
                </c:pt>
                <c:pt idx="82">
                  <c:v>2.7288451224284094</c:v>
                </c:pt>
                <c:pt idx="83">
                  <c:v>2.3722832158776259</c:v>
                </c:pt>
                <c:pt idx="84">
                  <c:v>1.9162597086327788</c:v>
                </c:pt>
                <c:pt idx="85">
                  <c:v>2.2466177515109624</c:v>
                </c:pt>
                <c:pt idx="86">
                  <c:v>3.1115105683679469</c:v>
                </c:pt>
                <c:pt idx="87">
                  <c:v>1.9875409234907595</c:v>
                </c:pt>
                <c:pt idx="88">
                  <c:v>1.5018493128010151</c:v>
                </c:pt>
                <c:pt idx="89">
                  <c:v>2.0098249015748313</c:v>
                </c:pt>
                <c:pt idx="90">
                  <c:v>1.6287231560891506</c:v>
                </c:pt>
                <c:pt idx="91">
                  <c:v>2.1643853267261211</c:v>
                </c:pt>
                <c:pt idx="92">
                  <c:v>1.9396135332652267</c:v>
                </c:pt>
                <c:pt idx="93">
                  <c:v>1.9734298271410822</c:v>
                </c:pt>
                <c:pt idx="94">
                  <c:v>1.769701778253354</c:v>
                </c:pt>
                <c:pt idx="95">
                  <c:v>1.7293497395126387</c:v>
                </c:pt>
                <c:pt idx="96">
                  <c:v>1.2203273526641927</c:v>
                </c:pt>
                <c:pt idx="97">
                  <c:v>1.1046363424676462</c:v>
                </c:pt>
                <c:pt idx="98">
                  <c:v>0.95821208820063231</c:v>
                </c:pt>
                <c:pt idx="99">
                  <c:v>2.3994847966402233</c:v>
                </c:pt>
                <c:pt idx="100">
                  <c:v>1.6721114842163316</c:v>
                </c:pt>
                <c:pt idx="101">
                  <c:v>1.3584418020750608</c:v>
                </c:pt>
                <c:pt idx="102">
                  <c:v>1.2038892230766682</c:v>
                </c:pt>
                <c:pt idx="103">
                  <c:v>2.0575259736989246</c:v>
                </c:pt>
                <c:pt idx="104">
                  <c:v>1.666045424850608</c:v>
                </c:pt>
                <c:pt idx="105">
                  <c:v>1.6087436700397315</c:v>
                </c:pt>
                <c:pt idx="106">
                  <c:v>1.5088702861066932</c:v>
                </c:pt>
                <c:pt idx="107">
                  <c:v>2.0034783802693426</c:v>
                </c:pt>
                <c:pt idx="108">
                  <c:v>1.7698710317124577</c:v>
                </c:pt>
                <c:pt idx="109">
                  <c:v>1.7745424212143786</c:v>
                </c:pt>
                <c:pt idx="110">
                  <c:v>2.476144681102558</c:v>
                </c:pt>
                <c:pt idx="111">
                  <c:v>1.9685168879052086</c:v>
                </c:pt>
                <c:pt idx="112">
                  <c:v>1.6776439388453512</c:v>
                </c:pt>
                <c:pt idx="113">
                  <c:v>2.0046962036518345</c:v>
                </c:pt>
                <c:pt idx="114">
                  <c:v>1.8279756371160643</c:v>
                </c:pt>
                <c:pt idx="115">
                  <c:v>2.5123325863999635</c:v>
                </c:pt>
                <c:pt idx="116">
                  <c:v>1.6709160080145726</c:v>
                </c:pt>
                <c:pt idx="117">
                  <c:v>2.3214288685208255</c:v>
                </c:pt>
                <c:pt idx="118">
                  <c:v>2.2024689942335356</c:v>
                </c:pt>
                <c:pt idx="119">
                  <c:v>1.5271504480095122</c:v>
                </c:pt>
                <c:pt idx="120">
                  <c:v>1.7788725552999101</c:v>
                </c:pt>
                <c:pt idx="121">
                  <c:v>1.3396285212215826</c:v>
                </c:pt>
                <c:pt idx="122">
                  <c:v>2.309418740424221</c:v>
                </c:pt>
                <c:pt idx="123">
                  <c:v>2.0075396633750184</c:v>
                </c:pt>
                <c:pt idx="124">
                  <c:v>2.3984270919909605</c:v>
                </c:pt>
                <c:pt idx="125">
                  <c:v>1.8489255950751515</c:v>
                </c:pt>
                <c:pt idx="126">
                  <c:v>2.6120055739488368</c:v>
                </c:pt>
                <c:pt idx="127">
                  <c:v>1.8057116216297848</c:v>
                </c:pt>
                <c:pt idx="128">
                  <c:v>1.6621121693830587</c:v>
                </c:pt>
                <c:pt idx="129">
                  <c:v>1.6133367293633205</c:v>
                </c:pt>
                <c:pt idx="130">
                  <c:v>1.6160460357186166</c:v>
                </c:pt>
                <c:pt idx="131">
                  <c:v>1.5185936424580282</c:v>
                </c:pt>
                <c:pt idx="132">
                  <c:v>2.9260516199965023</c:v>
                </c:pt>
                <c:pt idx="133">
                  <c:v>1.3596630069914313</c:v>
                </c:pt>
                <c:pt idx="134">
                  <c:v>3.3034400410284057</c:v>
                </c:pt>
                <c:pt idx="135">
                  <c:v>1.3312824261005074</c:v>
                </c:pt>
                <c:pt idx="136">
                  <c:v>2.3466197173537924</c:v>
                </c:pt>
                <c:pt idx="137">
                  <c:v>2.8029333004827577</c:v>
                </c:pt>
                <c:pt idx="138">
                  <c:v>2.8285576149038749</c:v>
                </c:pt>
                <c:pt idx="139">
                  <c:v>1.6569695878704005</c:v>
                </c:pt>
                <c:pt idx="140">
                  <c:v>2.5827650225672221</c:v>
                </c:pt>
                <c:pt idx="141">
                  <c:v>1.7891528726291728</c:v>
                </c:pt>
                <c:pt idx="142">
                  <c:v>2.6451721652922888</c:v>
                </c:pt>
                <c:pt idx="143">
                  <c:v>1.6077032304766996</c:v>
                </c:pt>
                <c:pt idx="144">
                  <c:v>1.9604385758009286</c:v>
                </c:pt>
                <c:pt idx="145">
                  <c:v>1.6697697378830272</c:v>
                </c:pt>
                <c:pt idx="146">
                  <c:v>1.7366592656717121</c:v>
                </c:pt>
                <c:pt idx="147">
                  <c:v>2.7774920529132401</c:v>
                </c:pt>
                <c:pt idx="148">
                  <c:v>1.2927603273970663</c:v>
                </c:pt>
                <c:pt idx="149">
                  <c:v>1.9228926223069978</c:v>
                </c:pt>
                <c:pt idx="150">
                  <c:v>2.6350141648614556</c:v>
                </c:pt>
                <c:pt idx="151">
                  <c:v>1.7099174983440117</c:v>
                </c:pt>
                <c:pt idx="152">
                  <c:v>1.2044703720803418</c:v>
                </c:pt>
                <c:pt idx="153">
                  <c:v>1.8474345349540948</c:v>
                </c:pt>
                <c:pt idx="154">
                  <c:v>1.7324550721076077</c:v>
                </c:pt>
                <c:pt idx="155">
                  <c:v>2.6575097968112735</c:v>
                </c:pt>
                <c:pt idx="156">
                  <c:v>2.5559057093104935</c:v>
                </c:pt>
                <c:pt idx="157">
                  <c:v>2.3625399584481532</c:v>
                </c:pt>
                <c:pt idx="158">
                  <c:v>1.9980173726618162</c:v>
                </c:pt>
                <c:pt idx="159">
                  <c:v>1.3224516701700633</c:v>
                </c:pt>
                <c:pt idx="160">
                  <c:v>1.3566922107975088</c:v>
                </c:pt>
                <c:pt idx="161">
                  <c:v>1.4961014077121018</c:v>
                </c:pt>
                <c:pt idx="162">
                  <c:v>1.8853141462234895</c:v>
                </c:pt>
                <c:pt idx="163">
                  <c:v>1.4970923965211422</c:v>
                </c:pt>
                <c:pt idx="164">
                  <c:v>2.5477769921848314</c:v>
                </c:pt>
                <c:pt idx="165">
                  <c:v>1.4329619074021129</c:v>
                </c:pt>
                <c:pt idx="166">
                  <c:v>1.6781300227187037</c:v>
                </c:pt>
                <c:pt idx="167">
                  <c:v>2.1071979266989995</c:v>
                </c:pt>
                <c:pt idx="168">
                  <c:v>2.1071251099848531</c:v>
                </c:pt>
                <c:pt idx="169">
                  <c:v>1.5736694929976844</c:v>
                </c:pt>
                <c:pt idx="170">
                  <c:v>1.752870692324058</c:v>
                </c:pt>
                <c:pt idx="171">
                  <c:v>1.4759735798640827</c:v>
                </c:pt>
                <c:pt idx="172">
                  <c:v>1.8959568774428415</c:v>
                </c:pt>
                <c:pt idx="173">
                  <c:v>2.4020100213632629</c:v>
                </c:pt>
                <c:pt idx="174">
                  <c:v>1.2684985822974015</c:v>
                </c:pt>
                <c:pt idx="175">
                  <c:v>1.9630683290113995</c:v>
                </c:pt>
                <c:pt idx="176">
                  <c:v>2.1455558784425945</c:v>
                </c:pt>
                <c:pt idx="177">
                  <c:v>2.1241768410623783</c:v>
                </c:pt>
                <c:pt idx="178">
                  <c:v>2.1084502620666821</c:v>
                </c:pt>
                <c:pt idx="179">
                  <c:v>1.9939810011456713</c:v>
                </c:pt>
                <c:pt idx="180">
                  <c:v>1.5732211153488029</c:v>
                </c:pt>
                <c:pt idx="181">
                  <c:v>2.0193742841265983</c:v>
                </c:pt>
                <c:pt idx="182">
                  <c:v>2.6033931551445439</c:v>
                </c:pt>
                <c:pt idx="183">
                  <c:v>1.7916196102285196</c:v>
                </c:pt>
                <c:pt idx="184">
                  <c:v>1.4077791519705556</c:v>
                </c:pt>
                <c:pt idx="185">
                  <c:v>1.7106616499152194</c:v>
                </c:pt>
                <c:pt idx="186">
                  <c:v>2.0445831467355391</c:v>
                </c:pt>
                <c:pt idx="187">
                  <c:v>2.5211871582787437</c:v>
                </c:pt>
                <c:pt idx="188">
                  <c:v>1.7744710320709927</c:v>
                </c:pt>
                <c:pt idx="189">
                  <c:v>2.6041190471640472</c:v>
                </c:pt>
                <c:pt idx="190">
                  <c:v>1.5175865070628229</c:v>
                </c:pt>
                <c:pt idx="191">
                  <c:v>1.6852642158676323</c:v>
                </c:pt>
                <c:pt idx="192">
                  <c:v>2.4255102929440842</c:v>
                </c:pt>
                <c:pt idx="193">
                  <c:v>3.0852896478379024</c:v>
                </c:pt>
                <c:pt idx="194">
                  <c:v>3.0149082534263094</c:v>
                </c:pt>
                <c:pt idx="195">
                  <c:v>1.5506037102583539</c:v>
                </c:pt>
                <c:pt idx="196">
                  <c:v>1.6043325984822174</c:v>
                </c:pt>
                <c:pt idx="197">
                  <c:v>2.1115482363858105</c:v>
                </c:pt>
                <c:pt idx="198">
                  <c:v>2.1083516002529952</c:v>
                </c:pt>
                <c:pt idx="199">
                  <c:v>2.4496137667320355</c:v>
                </c:pt>
                <c:pt idx="200">
                  <c:v>1.7797564508906389</c:v>
                </c:pt>
                <c:pt idx="201">
                  <c:v>1.6739223482289538</c:v>
                </c:pt>
                <c:pt idx="202">
                  <c:v>2.1914741698225697</c:v>
                </c:pt>
                <c:pt idx="203">
                  <c:v>2.7440691186050712</c:v>
                </c:pt>
                <c:pt idx="204">
                  <c:v>2.0218230710759695</c:v>
                </c:pt>
                <c:pt idx="205">
                  <c:v>2.0177752091251611</c:v>
                </c:pt>
                <c:pt idx="206">
                  <c:v>1.3526617741976628</c:v>
                </c:pt>
                <c:pt idx="207">
                  <c:v>2.0330038787902338</c:v>
                </c:pt>
                <c:pt idx="208">
                  <c:v>1.2796973338615125</c:v>
                </c:pt>
                <c:pt idx="209">
                  <c:v>1.4226498815141151</c:v>
                </c:pt>
                <c:pt idx="210">
                  <c:v>1.8181825486575034</c:v>
                </c:pt>
                <c:pt idx="211">
                  <c:v>2.110146982603065</c:v>
                </c:pt>
                <c:pt idx="212">
                  <c:v>1.5888136915769824</c:v>
                </c:pt>
                <c:pt idx="213">
                  <c:v>1.4111200330252447</c:v>
                </c:pt>
                <c:pt idx="214">
                  <c:v>1.2716273880658107</c:v>
                </c:pt>
                <c:pt idx="215">
                  <c:v>2.9203568862510476</c:v>
                </c:pt>
                <c:pt idx="216">
                  <c:v>2.0208747826803366</c:v>
                </c:pt>
                <c:pt idx="217">
                  <c:v>1.5560313363481009</c:v>
                </c:pt>
                <c:pt idx="218">
                  <c:v>2.3556714967517953</c:v>
                </c:pt>
                <c:pt idx="219">
                  <c:v>1.4876763924934913</c:v>
                </c:pt>
                <c:pt idx="220">
                  <c:v>1.5160320027902938</c:v>
                </c:pt>
                <c:pt idx="221">
                  <c:v>1.4510001998783042</c:v>
                </c:pt>
                <c:pt idx="222">
                  <c:v>2.056878928150065</c:v>
                </c:pt>
                <c:pt idx="223">
                  <c:v>2.4058685581085952</c:v>
                </c:pt>
                <c:pt idx="224">
                  <c:v>1.7785847400182864</c:v>
                </c:pt>
                <c:pt idx="225">
                  <c:v>2.75302385759103</c:v>
                </c:pt>
                <c:pt idx="226">
                  <c:v>1.6754992364830934</c:v>
                </c:pt>
                <c:pt idx="227">
                  <c:v>1.7119080417678862</c:v>
                </c:pt>
                <c:pt idx="228">
                  <c:v>1.5568857559138929</c:v>
                </c:pt>
                <c:pt idx="229">
                  <c:v>3.1512450496134932</c:v>
                </c:pt>
                <c:pt idx="230">
                  <c:v>1.2136339376232361</c:v>
                </c:pt>
                <c:pt idx="231">
                  <c:v>2.2902747221014179</c:v>
                </c:pt>
                <c:pt idx="232">
                  <c:v>1.7384942182482468</c:v>
                </c:pt>
                <c:pt idx="233">
                  <c:v>2.0842116312032477</c:v>
                </c:pt>
                <c:pt idx="234">
                  <c:v>1.484958004646151</c:v>
                </c:pt>
                <c:pt idx="235">
                  <c:v>2.1837107530473538</c:v>
                </c:pt>
                <c:pt idx="236">
                  <c:v>2.1902475793576244</c:v>
                </c:pt>
                <c:pt idx="237">
                  <c:v>1.9968704523397527</c:v>
                </c:pt>
                <c:pt idx="238">
                  <c:v>1.6719044051409773</c:v>
                </c:pt>
                <c:pt idx="239">
                  <c:v>1.7275132455321538</c:v>
                </c:pt>
                <c:pt idx="240">
                  <c:v>1.3613565992943815</c:v>
                </c:pt>
                <c:pt idx="241">
                  <c:v>1.4786140256901972</c:v>
                </c:pt>
                <c:pt idx="242">
                  <c:v>1.8924126110454154</c:v>
                </c:pt>
                <c:pt idx="243">
                  <c:v>1.6462645007968286</c:v>
                </c:pt>
                <c:pt idx="244">
                  <c:v>1.907601848158696</c:v>
                </c:pt>
                <c:pt idx="245">
                  <c:v>2.1443705045072559</c:v>
                </c:pt>
                <c:pt idx="246">
                  <c:v>1.9598637239817818</c:v>
                </c:pt>
                <c:pt idx="247">
                  <c:v>1.6367160456766436</c:v>
                </c:pt>
                <c:pt idx="248">
                  <c:v>2.3653054156805817</c:v>
                </c:pt>
                <c:pt idx="249">
                  <c:v>1.9529888287364792</c:v>
                </c:pt>
                <c:pt idx="250">
                  <c:v>1.773827086177602</c:v>
                </c:pt>
                <c:pt idx="251">
                  <c:v>1.8907683245797282</c:v>
                </c:pt>
                <c:pt idx="252">
                  <c:v>1.739855616490283</c:v>
                </c:pt>
                <c:pt idx="253">
                  <c:v>1.563339635057843</c:v>
                </c:pt>
                <c:pt idx="254">
                  <c:v>1.3712473116993271</c:v>
                </c:pt>
                <c:pt idx="255">
                  <c:v>1.8786719011685244</c:v>
                </c:pt>
                <c:pt idx="256">
                  <c:v>2.5091147222021197</c:v>
                </c:pt>
                <c:pt idx="257">
                  <c:v>1.3426677016945399</c:v>
                </c:pt>
                <c:pt idx="258">
                  <c:v>1.5537303252864543</c:v>
                </c:pt>
                <c:pt idx="259">
                  <c:v>4.0170962732842375</c:v>
                </c:pt>
                <c:pt idx="260">
                  <c:v>1.7449621138066325</c:v>
                </c:pt>
                <c:pt idx="261">
                  <c:v>2.1471609184094773</c:v>
                </c:pt>
                <c:pt idx="262">
                  <c:v>1.7532952633432859</c:v>
                </c:pt>
                <c:pt idx="263">
                  <c:v>2.1333398080271828</c:v>
                </c:pt>
                <c:pt idx="264">
                  <c:v>3.429610979494202</c:v>
                </c:pt>
                <c:pt idx="265">
                  <c:v>1.8010927328980235</c:v>
                </c:pt>
                <c:pt idx="266">
                  <c:v>2.131287145041532</c:v>
                </c:pt>
                <c:pt idx="267">
                  <c:v>2.3226070436599966</c:v>
                </c:pt>
                <c:pt idx="268">
                  <c:v>1.7213106572318446</c:v>
                </c:pt>
                <c:pt idx="269">
                  <c:v>1.6589580805619066</c:v>
                </c:pt>
                <c:pt idx="270">
                  <c:v>2.2602279493588733</c:v>
                </c:pt>
                <c:pt idx="271">
                  <c:v>1.9681912243119564</c:v>
                </c:pt>
                <c:pt idx="272">
                  <c:v>1.8717928980968783</c:v>
                </c:pt>
                <c:pt idx="273">
                  <c:v>1.464056372059763</c:v>
                </c:pt>
                <c:pt idx="274">
                  <c:v>2.9500903473387297</c:v>
                </c:pt>
                <c:pt idx="275">
                  <c:v>1.5589591957758828</c:v>
                </c:pt>
                <c:pt idx="276">
                  <c:v>2.5924959037098043</c:v>
                </c:pt>
                <c:pt idx="277">
                  <c:v>1.9860580303624298</c:v>
                </c:pt>
                <c:pt idx="278">
                  <c:v>2.9315010654116351</c:v>
                </c:pt>
                <c:pt idx="279">
                  <c:v>1.7060902223159549</c:v>
                </c:pt>
                <c:pt idx="280">
                  <c:v>2.5224838513911454</c:v>
                </c:pt>
                <c:pt idx="281">
                  <c:v>1.7990475510191541</c:v>
                </c:pt>
                <c:pt idx="282">
                  <c:v>1.6971591066482616</c:v>
                </c:pt>
                <c:pt idx="283">
                  <c:v>2.1799615596138238</c:v>
                </c:pt>
                <c:pt idx="284">
                  <c:v>1.9401811954040518</c:v>
                </c:pt>
                <c:pt idx="285">
                  <c:v>2.5377353981380626</c:v>
                </c:pt>
                <c:pt idx="286">
                  <c:v>2.0998592966418768</c:v>
                </c:pt>
                <c:pt idx="287">
                  <c:v>1.9913882761006956</c:v>
                </c:pt>
                <c:pt idx="288">
                  <c:v>2.1408020491063517</c:v>
                </c:pt>
                <c:pt idx="289">
                  <c:v>1.681287672712789</c:v>
                </c:pt>
                <c:pt idx="290">
                  <c:v>2.159060900738456</c:v>
                </c:pt>
                <c:pt idx="291">
                  <c:v>1.518129580073269</c:v>
                </c:pt>
                <c:pt idx="292">
                  <c:v>2.0217226722099886</c:v>
                </c:pt>
                <c:pt idx="293">
                  <c:v>2.6327645007041638</c:v>
                </c:pt>
                <c:pt idx="294">
                  <c:v>1.6746182880274216</c:v>
                </c:pt>
                <c:pt idx="295">
                  <c:v>1.7619053547280406</c:v>
                </c:pt>
                <c:pt idx="296">
                  <c:v>1.5558132574500219</c:v>
                </c:pt>
                <c:pt idx="297">
                  <c:v>1.7652199213812843</c:v>
                </c:pt>
                <c:pt idx="298">
                  <c:v>1.5970703210216437</c:v>
                </c:pt>
                <c:pt idx="299">
                  <c:v>1.6219670033611133</c:v>
                </c:pt>
                <c:pt idx="300">
                  <c:v>1.3936158172298756</c:v>
                </c:pt>
                <c:pt idx="301">
                  <c:v>1.2962619042596435</c:v>
                </c:pt>
                <c:pt idx="302">
                  <c:v>2.8793483211655637</c:v>
                </c:pt>
                <c:pt idx="303">
                  <c:v>1.669624618786959</c:v>
                </c:pt>
                <c:pt idx="304">
                  <c:v>2.1655491325891862</c:v>
                </c:pt>
                <c:pt idx="305">
                  <c:v>1.7989569369500233</c:v>
                </c:pt>
                <c:pt idx="306">
                  <c:v>1.6932122501369107</c:v>
                </c:pt>
                <c:pt idx="307">
                  <c:v>2.7449716280967476</c:v>
                </c:pt>
                <c:pt idx="308">
                  <c:v>1.8054222868867642</c:v>
                </c:pt>
                <c:pt idx="309">
                  <c:v>1.8074803227178811</c:v>
                </c:pt>
                <c:pt idx="310">
                  <c:v>2.1158929962732405</c:v>
                </c:pt>
                <c:pt idx="311">
                  <c:v>1.5509135183541016</c:v>
                </c:pt>
                <c:pt idx="312">
                  <c:v>3.2423060851144281</c:v>
                </c:pt>
                <c:pt idx="313">
                  <c:v>2.5275264052857391</c:v>
                </c:pt>
                <c:pt idx="314">
                  <c:v>2.056984062897055</c:v>
                </c:pt>
                <c:pt idx="315">
                  <c:v>2.6358475821564151</c:v>
                </c:pt>
                <c:pt idx="316">
                  <c:v>1.847995204356913</c:v>
                </c:pt>
                <c:pt idx="317">
                  <c:v>1.7126686553916541</c:v>
                </c:pt>
                <c:pt idx="318">
                  <c:v>2.0996775923545559</c:v>
                </c:pt>
                <c:pt idx="319">
                  <c:v>2.0828887955233149</c:v>
                </c:pt>
                <c:pt idx="320">
                  <c:v>1.6647062259474608</c:v>
                </c:pt>
                <c:pt idx="321">
                  <c:v>1.5290211859838196</c:v>
                </c:pt>
                <c:pt idx="322">
                  <c:v>1.9056630902883225</c:v>
                </c:pt>
                <c:pt idx="323">
                  <c:v>1.9613507706584514</c:v>
                </c:pt>
                <c:pt idx="324">
                  <c:v>2.928519325471731</c:v>
                </c:pt>
                <c:pt idx="325">
                  <c:v>2.5996709514673948</c:v>
                </c:pt>
                <c:pt idx="326">
                  <c:v>2.6737168054710239</c:v>
                </c:pt>
                <c:pt idx="327">
                  <c:v>1.4022495921894547</c:v>
                </c:pt>
                <c:pt idx="328">
                  <c:v>1.3586451830540802</c:v>
                </c:pt>
                <c:pt idx="329">
                  <c:v>1.8621562330348347</c:v>
                </c:pt>
                <c:pt idx="330">
                  <c:v>2.4768880628985945</c:v>
                </c:pt>
                <c:pt idx="331">
                  <c:v>1.5634124859720953</c:v>
                </c:pt>
                <c:pt idx="332">
                  <c:v>2.3056955359774163</c:v>
                </c:pt>
                <c:pt idx="333">
                  <c:v>1.5566132782777549</c:v>
                </c:pt>
                <c:pt idx="334">
                  <c:v>2.722138068904469</c:v>
                </c:pt>
                <c:pt idx="335">
                  <c:v>2.1855749221947471</c:v>
                </c:pt>
                <c:pt idx="336">
                  <c:v>2.0960235029977361</c:v>
                </c:pt>
                <c:pt idx="337">
                  <c:v>2.0592083532483101</c:v>
                </c:pt>
                <c:pt idx="338">
                  <c:v>1.9301123553688129</c:v>
                </c:pt>
                <c:pt idx="339">
                  <c:v>1.4749133914014965</c:v>
                </c:pt>
                <c:pt idx="340">
                  <c:v>1.7632860569546418</c:v>
                </c:pt>
                <c:pt idx="341">
                  <c:v>1.3696385052150193</c:v>
                </c:pt>
                <c:pt idx="342">
                  <c:v>0.79999754583627225</c:v>
                </c:pt>
                <c:pt idx="343">
                  <c:v>4.1350142772780734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2CE0-4363-8384-F777A411542F}"/>
            </c:ext>
          </c:extLst>
        </c:ser>
        <c:ser>
          <c:idx val="4"/>
          <c:order val="3"/>
          <c:tx>
            <c:strRef>
              <c:f>raw!$S$1</c:f>
              <c:strCache>
                <c:ptCount val="1"/>
                <c:pt idx="0">
                  <c:v>PVR_u95adj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name>PI95 original data (adjusted)</c:name>
            <c:spPr>
              <a:ln w="9525" cap="rnd">
                <a:solidFill>
                  <a:srgbClr val="FFC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raw!$A$2:$A$345</c:f>
              <c:numCache>
                <c:formatCode>General</c:formatCode>
                <c:ptCount val="344"/>
                <c:pt idx="0">
                  <c:v>1.7253512999433647</c:v>
                </c:pt>
                <c:pt idx="1">
                  <c:v>1.571693486214008</c:v>
                </c:pt>
                <c:pt idx="2">
                  <c:v>1.5910358013931396</c:v>
                </c:pt>
                <c:pt idx="3">
                  <c:v>1.9479898784935576</c:v>
                </c:pt>
                <c:pt idx="4">
                  <c:v>1.5941722538098526</c:v>
                </c:pt>
                <c:pt idx="5">
                  <c:v>1.8830467313400849</c:v>
                </c:pt>
                <c:pt idx="6">
                  <c:v>1.8822451717180602</c:v>
                </c:pt>
                <c:pt idx="7">
                  <c:v>1.9176950415065637</c:v>
                </c:pt>
                <c:pt idx="8">
                  <c:v>1.9928156367194247</c:v>
                </c:pt>
                <c:pt idx="9">
                  <c:v>1.7965940830704668</c:v>
                </c:pt>
                <c:pt idx="10">
                  <c:v>2.457524745419934</c:v>
                </c:pt>
                <c:pt idx="11">
                  <c:v>2.3620357921885504</c:v>
                </c:pt>
                <c:pt idx="12">
                  <c:v>2.0128100615566762</c:v>
                </c:pt>
                <c:pt idx="13">
                  <c:v>1.971193461479092</c:v>
                </c:pt>
                <c:pt idx="14">
                  <c:v>1.7037418725826212</c:v>
                </c:pt>
                <c:pt idx="15">
                  <c:v>1.9077890828129602</c:v>
                </c:pt>
                <c:pt idx="16">
                  <c:v>2.1369306496211822</c:v>
                </c:pt>
                <c:pt idx="17">
                  <c:v>1.8013152896102427</c:v>
                </c:pt>
                <c:pt idx="18">
                  <c:v>1.5836424581712569</c:v>
                </c:pt>
                <c:pt idx="19">
                  <c:v>1.8641155942079679</c:v>
                </c:pt>
                <c:pt idx="20">
                  <c:v>1.8199097174985372</c:v>
                </c:pt>
                <c:pt idx="21">
                  <c:v>1.9292985362565174</c:v>
                </c:pt>
                <c:pt idx="22">
                  <c:v>1.9683317465834504</c:v>
                </c:pt>
                <c:pt idx="23">
                  <c:v>1.6852488426347387</c:v>
                </c:pt>
                <c:pt idx="24">
                  <c:v>1.741608466884252</c:v>
                </c:pt>
                <c:pt idx="25">
                  <c:v>1.9257971616117064</c:v>
                </c:pt>
                <c:pt idx="26">
                  <c:v>1.7485072814932636</c:v>
                </c:pt>
                <c:pt idx="27">
                  <c:v>2.162476325839247</c:v>
                </c:pt>
                <c:pt idx="28">
                  <c:v>1.8566886699647853</c:v>
                </c:pt>
                <c:pt idx="29">
                  <c:v>2.1347666139341492</c:v>
                </c:pt>
                <c:pt idx="30">
                  <c:v>1.8805949955431045</c:v>
                </c:pt>
                <c:pt idx="31">
                  <c:v>2.1165164634632414</c:v>
                </c:pt>
                <c:pt idx="32">
                  <c:v>1.9717537813422468</c:v>
                </c:pt>
                <c:pt idx="33">
                  <c:v>1.8102509215386799</c:v>
                </c:pt>
                <c:pt idx="34">
                  <c:v>1.6206360566169082</c:v>
                </c:pt>
                <c:pt idx="35">
                  <c:v>1.6818040804815235</c:v>
                </c:pt>
                <c:pt idx="36">
                  <c:v>1.866001283363105</c:v>
                </c:pt>
                <c:pt idx="37">
                  <c:v>1.8054187964137824</c:v>
                </c:pt>
                <c:pt idx="38">
                  <c:v>1.5997495235151702</c:v>
                </c:pt>
                <c:pt idx="39">
                  <c:v>2.0044886051698354</c:v>
                </c:pt>
                <c:pt idx="40">
                  <c:v>1.7729577391310019</c:v>
                </c:pt>
                <c:pt idx="41">
                  <c:v>1.8049611416603097</c:v>
                </c:pt>
                <c:pt idx="42">
                  <c:v>1.6573043750772436</c:v>
                </c:pt>
                <c:pt idx="43">
                  <c:v>1.9943792882410198</c:v>
                </c:pt>
                <c:pt idx="44">
                  <c:v>1.7572388942042174</c:v>
                </c:pt>
                <c:pt idx="45">
                  <c:v>1.798620671696153</c:v>
                </c:pt>
                <c:pt idx="46">
                  <c:v>1.6852006639746653</c:v>
                </c:pt>
                <c:pt idx="47">
                  <c:v>1.8093116628239723</c:v>
                </c:pt>
                <c:pt idx="48">
                  <c:v>1.7676698634787458</c:v>
                </c:pt>
                <c:pt idx="49">
                  <c:v>1.7730630492344295</c:v>
                </c:pt>
                <c:pt idx="50">
                  <c:v>2.1025052729218459</c:v>
                </c:pt>
                <c:pt idx="51">
                  <c:v>1.8691877378585715</c:v>
                </c:pt>
                <c:pt idx="52">
                  <c:v>1.7545783247799065</c:v>
                </c:pt>
                <c:pt idx="53">
                  <c:v>2.0010383595656704</c:v>
                </c:pt>
                <c:pt idx="54">
                  <c:v>1.7448017604252395</c:v>
                </c:pt>
                <c:pt idx="55">
                  <c:v>1.7489724715034602</c:v>
                </c:pt>
                <c:pt idx="56">
                  <c:v>1.7026146743773412</c:v>
                </c:pt>
                <c:pt idx="57">
                  <c:v>1.5792405454049332</c:v>
                </c:pt>
                <c:pt idx="58">
                  <c:v>1.9158087028500479</c:v>
                </c:pt>
                <c:pt idx="59">
                  <c:v>1.9013598892393493</c:v>
                </c:pt>
                <c:pt idx="60">
                  <c:v>1.515140779025905</c:v>
                </c:pt>
                <c:pt idx="61">
                  <c:v>2.1955308262067486</c:v>
                </c:pt>
                <c:pt idx="62">
                  <c:v>1.8747214339277429</c:v>
                </c:pt>
                <c:pt idx="63">
                  <c:v>1.5870241032718553</c:v>
                </c:pt>
                <c:pt idx="64">
                  <c:v>1.8606532413293999</c:v>
                </c:pt>
                <c:pt idx="65">
                  <c:v>1.881765626243072</c:v>
                </c:pt>
                <c:pt idx="66">
                  <c:v>2.0624122495142134</c:v>
                </c:pt>
                <c:pt idx="67">
                  <c:v>2.074236284853157</c:v>
                </c:pt>
                <c:pt idx="68">
                  <c:v>1.6189302973452731</c:v>
                </c:pt>
                <c:pt idx="69">
                  <c:v>1.6253962112685381</c:v>
                </c:pt>
                <c:pt idx="70">
                  <c:v>1.6739123012745878</c:v>
                </c:pt>
                <c:pt idx="71">
                  <c:v>1.9645281973119024</c:v>
                </c:pt>
                <c:pt idx="72">
                  <c:v>1.9042006416254511</c:v>
                </c:pt>
                <c:pt idx="73">
                  <c:v>1.8256930892802741</c:v>
                </c:pt>
                <c:pt idx="74">
                  <c:v>1.8496279258557706</c:v>
                </c:pt>
                <c:pt idx="75">
                  <c:v>1.7935138926208118</c:v>
                </c:pt>
                <c:pt idx="76">
                  <c:v>2.0425008402837888</c:v>
                </c:pt>
                <c:pt idx="77">
                  <c:v>1.7271477085981202</c:v>
                </c:pt>
                <c:pt idx="78">
                  <c:v>1.7485593024647348</c:v>
                </c:pt>
                <c:pt idx="79">
                  <c:v>1.7289417991051081</c:v>
                </c:pt>
                <c:pt idx="80">
                  <c:v>1.8766199251845654</c:v>
                </c:pt>
                <c:pt idx="81">
                  <c:v>1.8772257119135747</c:v>
                </c:pt>
                <c:pt idx="82">
                  <c:v>2.1632976607597247</c:v>
                </c:pt>
                <c:pt idx="83">
                  <c:v>2.0028328279255185</c:v>
                </c:pt>
                <c:pt idx="84">
                  <c:v>1.7981918571393041</c:v>
                </c:pt>
                <c:pt idx="85">
                  <c:v>1.9463748816643887</c:v>
                </c:pt>
                <c:pt idx="86">
                  <c:v>2.3359562290992737</c:v>
                </c:pt>
                <c:pt idx="87">
                  <c:v>1.8301361850789211</c:v>
                </c:pt>
                <c:pt idx="88">
                  <c:v>1.6127907417283778</c:v>
                </c:pt>
                <c:pt idx="89">
                  <c:v>1.8401259171010569</c:v>
                </c:pt>
                <c:pt idx="90">
                  <c:v>1.6694953653271671</c:v>
                </c:pt>
                <c:pt idx="91">
                  <c:v>1.909457157256506</c:v>
                </c:pt>
                <c:pt idx="92">
                  <c:v>1.8086560016108457</c:v>
                </c:pt>
                <c:pt idx="93">
                  <c:v>1.8238110989387819</c:v>
                </c:pt>
                <c:pt idx="94">
                  <c:v>1.7325627092925195</c:v>
                </c:pt>
                <c:pt idx="95">
                  <c:v>1.7145047292678766</c:v>
                </c:pt>
                <c:pt idx="96">
                  <c:v>1.4871458169982519</c:v>
                </c:pt>
                <c:pt idx="97">
                  <c:v>1.435582687213268</c:v>
                </c:pt>
                <c:pt idx="98">
                  <c:v>1.3703801387692642</c:v>
                </c:pt>
                <c:pt idx="99">
                  <c:v>2.0150602976756447</c:v>
                </c:pt>
                <c:pt idx="100">
                  <c:v>1.6888987023471871</c:v>
                </c:pt>
                <c:pt idx="101">
                  <c:v>1.5487566264818768</c:v>
                </c:pt>
                <c:pt idx="102">
                  <c:v>1.4798169036853934</c:v>
                </c:pt>
                <c:pt idx="103">
                  <c:v>1.8615151830360925</c:v>
                </c:pt>
                <c:pt idx="104">
                  <c:v>1.6861855972226918</c:v>
                </c:pt>
                <c:pt idx="105">
                  <c:v>1.6605624746604499</c:v>
                </c:pt>
                <c:pt idx="106">
                  <c:v>1.6159273693709775</c:v>
                </c:pt>
                <c:pt idx="107">
                  <c:v>1.8372806625095264</c:v>
                </c:pt>
                <c:pt idx="108">
                  <c:v>1.7326384627897751</c:v>
                </c:pt>
                <c:pt idx="109">
                  <c:v>1.734729291994447</c:v>
                </c:pt>
                <c:pt idx="110">
                  <c:v>2.0495325076335562</c:v>
                </c:pt>
                <c:pt idx="111">
                  <c:v>1.821609094893103</c:v>
                </c:pt>
                <c:pt idx="112">
                  <c:v>1.6913732474768233</c:v>
                </c:pt>
                <c:pt idx="113">
                  <c:v>1.8378266238437531</c:v>
                </c:pt>
                <c:pt idx="114">
                  <c:v>1.7586498867716542</c:v>
                </c:pt>
                <c:pt idx="115">
                  <c:v>2.0658118400194141</c:v>
                </c:pt>
                <c:pt idx="116">
                  <c:v>1.6883640047028448</c:v>
                </c:pt>
                <c:pt idx="117">
                  <c:v>1.9799793974715614</c:v>
                </c:pt>
                <c:pt idx="118">
                  <c:v>1.9265519255213164</c:v>
                </c:pt>
                <c:pt idx="119">
                  <c:v>1.6240947687191971</c:v>
                </c:pt>
                <c:pt idx="120">
                  <c:v>1.7366674424077952</c:v>
                </c:pt>
                <c:pt idx="121">
                  <c:v>1.5403608540557308</c:v>
                </c:pt>
                <c:pt idx="122">
                  <c:v>1.9745833595219331</c:v>
                </c:pt>
                <c:pt idx="123">
                  <c:v>1.8391013909409473</c:v>
                </c:pt>
                <c:pt idx="124">
                  <c:v>2.0145848017830947</c:v>
                </c:pt>
                <c:pt idx="125">
                  <c:v>1.7680310515172901</c:v>
                </c:pt>
                <c:pt idx="126">
                  <c:v>2.1106716904559413</c:v>
                </c:pt>
                <c:pt idx="127">
                  <c:v>1.7486818078120725</c:v>
                </c:pt>
                <c:pt idx="128">
                  <c:v>1.6844264710492491</c:v>
                </c:pt>
                <c:pt idx="129">
                  <c:v>1.6626159359071677</c:v>
                </c:pt>
                <c:pt idx="130">
                  <c:v>1.6638272411723356</c:v>
                </c:pt>
                <c:pt idx="131">
                  <c:v>1.6202715418974638</c:v>
                </c:pt>
                <c:pt idx="132">
                  <c:v>2.2522196163832815</c:v>
                </c:pt>
                <c:pt idx="133">
                  <c:v>1.5493016492778979</c:v>
                </c:pt>
                <c:pt idx="134">
                  <c:v>2.4227279128307133</c:v>
                </c:pt>
                <c:pt idx="135">
                  <c:v>1.5366366043740345</c:v>
                </c:pt>
                <c:pt idx="136">
                  <c:v>1.9912988896072512</c:v>
                </c:pt>
                <c:pt idx="137">
                  <c:v>2.1966902180499228</c:v>
                </c:pt>
                <c:pt idx="138">
                  <c:v>2.208243478313805</c:v>
                </c:pt>
                <c:pt idx="139">
                  <c:v>1.6821265533857468</c:v>
                </c:pt>
                <c:pt idx="140">
                  <c:v>2.0975081330222496</c:v>
                </c:pt>
                <c:pt idx="141">
                  <c:v>1.74126910553753</c:v>
                </c:pt>
                <c:pt idx="142">
                  <c:v>2.1256059485402048</c:v>
                </c:pt>
                <c:pt idx="143">
                  <c:v>1.6600973248977982</c:v>
                </c:pt>
                <c:pt idx="144">
                  <c:v>1.8179885197196273</c:v>
                </c:pt>
                <c:pt idx="145">
                  <c:v>1.6878513195175699</c:v>
                </c:pt>
                <c:pt idx="146">
                  <c:v>1.717775445111984</c:v>
                </c:pt>
                <c:pt idx="147">
                  <c:v>2.1852215463439317</c:v>
                </c:pt>
                <c:pt idx="148">
                  <c:v>1.5194497935937346</c:v>
                </c:pt>
                <c:pt idx="149">
                  <c:v>1.8011636916107139</c:v>
                </c:pt>
                <c:pt idx="150">
                  <c:v>2.1210316332847832</c:v>
                </c:pt>
                <c:pt idx="151">
                  <c:v>1.7058104024985217</c:v>
                </c:pt>
                <c:pt idx="152">
                  <c:v>1.4800759939385788</c:v>
                </c:pt>
                <c:pt idx="153">
                  <c:v>1.7673633254609546</c:v>
                </c:pt>
                <c:pt idx="154">
                  <c:v>1.7158942189939084</c:v>
                </c:pt>
                <c:pt idx="155">
                  <c:v>2.1311622260208285</c:v>
                </c:pt>
                <c:pt idx="156">
                  <c:v>2.0854189457703556</c:v>
                </c:pt>
                <c:pt idx="157">
                  <c:v>1.9984536736928094</c:v>
                </c:pt>
                <c:pt idx="158">
                  <c:v>1.8348325003186439</c:v>
                </c:pt>
                <c:pt idx="159">
                  <c:v>1.5326963193513294</c:v>
                </c:pt>
                <c:pt idx="160">
                  <c:v>1.5479757932685558</c:v>
                </c:pt>
                <c:pt idx="161">
                  <c:v>1.6102229724077182</c:v>
                </c:pt>
                <c:pt idx="162">
                  <c:v>1.7843287208533487</c:v>
                </c:pt>
                <c:pt idx="163">
                  <c:v>1.6106656708622096</c:v>
                </c:pt>
                <c:pt idx="164">
                  <c:v>2.0817607169631294</c:v>
                </c:pt>
                <c:pt idx="165">
                  <c:v>1.5820233089953613</c:v>
                </c:pt>
                <c:pt idx="166">
                  <c:v>1.6915906666498013</c:v>
                </c:pt>
                <c:pt idx="167">
                  <c:v>1.8837958092290243</c:v>
                </c:pt>
                <c:pt idx="168">
                  <c:v>1.8837631412057441</c:v>
                </c:pt>
                <c:pt idx="169">
                  <c:v>1.6448837028157159</c:v>
                </c:pt>
                <c:pt idx="170">
                  <c:v>1.7250299951546288</c:v>
                </c:pt>
                <c:pt idx="171">
                  <c:v>1.6012320473106167</c:v>
                </c:pt>
                <c:pt idx="172">
                  <c:v>1.789096161876065</c:v>
                </c:pt>
                <c:pt idx="173">
                  <c:v>2.0161955381262788</c:v>
                </c:pt>
                <c:pt idx="174">
                  <c:v>1.5086276430681149</c:v>
                </c:pt>
                <c:pt idx="175">
                  <c:v>1.819167112130053</c:v>
                </c:pt>
                <c:pt idx="176">
                  <c:v>1.9010067971584812</c:v>
                </c:pt>
                <c:pt idx="177">
                  <c:v>1.8914135765156455</c:v>
                </c:pt>
                <c:pt idx="178">
                  <c:v>1.8843576515448888</c:v>
                </c:pt>
                <c:pt idx="179">
                  <c:v>1.8330230607966458</c:v>
                </c:pt>
                <c:pt idx="180">
                  <c:v>1.6446832948966708</c:v>
                </c:pt>
                <c:pt idx="181">
                  <c:v>1.8444073081583796</c:v>
                </c:pt>
                <c:pt idx="182">
                  <c:v>2.1067942575339904</c:v>
                </c:pt>
                <c:pt idx="183">
                  <c:v>1.742373312799496</c:v>
                </c:pt>
                <c:pt idx="184">
                  <c:v>1.5707795041705077</c:v>
                </c:pt>
                <c:pt idx="185">
                  <c:v>1.7061433273054638</c:v>
                </c:pt>
                <c:pt idx="186">
                  <c:v>1.8557108830580149</c:v>
                </c:pt>
                <c:pt idx="187">
                  <c:v>2.0697957491205305</c:v>
                </c:pt>
                <c:pt idx="188">
                  <c:v>1.7346973389954017</c:v>
                </c:pt>
                <c:pt idx="189">
                  <c:v>2.1071210553578883</c:v>
                </c:pt>
                <c:pt idx="190">
                  <c:v>1.6198215633069233</c:v>
                </c:pt>
                <c:pt idx="191">
                  <c:v>1.6947817858290961</c:v>
                </c:pt>
                <c:pt idx="192">
                  <c:v>2.0267612904599206</c:v>
                </c:pt>
                <c:pt idx="193">
                  <c:v>2.3241106570686636</c:v>
                </c:pt>
                <c:pt idx="194">
                  <c:v>2.292325806364035</c:v>
                </c:pt>
                <c:pt idx="195">
                  <c:v>1.634574976818685</c:v>
                </c:pt>
                <c:pt idx="196">
                  <c:v>1.6585904381235805</c:v>
                </c:pt>
                <c:pt idx="197">
                  <c:v>1.8857475345582047</c:v>
                </c:pt>
                <c:pt idx="198">
                  <c:v>1.8843133881567629</c:v>
                </c:pt>
                <c:pt idx="199">
                  <c:v>2.037600056213698</c:v>
                </c:pt>
                <c:pt idx="200">
                  <c:v>1.7370630776873521</c:v>
                </c:pt>
                <c:pt idx="201">
                  <c:v>1.6897086514400952</c:v>
                </c:pt>
                <c:pt idx="202">
                  <c:v>1.9216161649708225</c:v>
                </c:pt>
                <c:pt idx="203">
                  <c:v>2.1701579103912607</c:v>
                </c:pt>
                <c:pt idx="204">
                  <c:v>1.8455052488648143</c:v>
                </c:pt>
                <c:pt idx="205">
                  <c:v>1.8436903553805228</c:v>
                </c:pt>
                <c:pt idx="206">
                  <c:v>1.5461770668653472</c:v>
                </c:pt>
                <c:pt idx="207">
                  <c:v>1.8505185273498113</c:v>
                </c:pt>
                <c:pt idx="208">
                  <c:v>1.513622713747069</c:v>
                </c:pt>
                <c:pt idx="209">
                  <c:v>1.5774188737135917</c:v>
                </c:pt>
                <c:pt idx="210">
                  <c:v>1.7542651190913725</c:v>
                </c:pt>
                <c:pt idx="211">
                  <c:v>1.8851188687808837</c:v>
                </c:pt>
                <c:pt idx="212">
                  <c:v>1.6516529559327422</c:v>
                </c:pt>
                <c:pt idx="213">
                  <c:v>1.5722710557381505</c:v>
                </c:pt>
                <c:pt idx="214">
                  <c:v>1.5100231711620331</c:v>
                </c:pt>
                <c:pt idx="215">
                  <c:v>2.2496500975749214</c:v>
                </c:pt>
                <c:pt idx="216">
                  <c:v>1.8450800710387512</c:v>
                </c:pt>
                <c:pt idx="217">
                  <c:v>1.6370005820085762</c:v>
                </c:pt>
                <c:pt idx="218">
                  <c:v>1.9953667905514954</c:v>
                </c:pt>
                <c:pt idx="219">
                  <c:v>1.6064594389957088</c:v>
                </c:pt>
                <c:pt idx="220">
                  <c:v>1.6191270316387909</c:v>
                </c:pt>
                <c:pt idx="221">
                  <c:v>1.5900783989157541</c:v>
                </c:pt>
                <c:pt idx="222">
                  <c:v>1.8612249984775679</c:v>
                </c:pt>
                <c:pt idx="223">
                  <c:v>2.0179302214694621</c:v>
                </c:pt>
                <c:pt idx="224">
                  <c:v>1.7365386156385723</c:v>
                </c:pt>
                <c:pt idx="225">
                  <c:v>2.1741934439256236</c:v>
                </c:pt>
                <c:pt idx="226">
                  <c:v>1.6904139580120114</c:v>
                </c:pt>
                <c:pt idx="227">
                  <c:v>1.7067009524775831</c:v>
                </c:pt>
                <c:pt idx="228">
                  <c:v>1.6373824302998421</c:v>
                </c:pt>
                <c:pt idx="229">
                  <c:v>2.3539108010610845</c:v>
                </c:pt>
                <c:pt idx="230">
                  <c:v>1.4841614690990339</c:v>
                </c:pt>
                <c:pt idx="231">
                  <c:v>1.9659830733294614</c:v>
                </c:pt>
                <c:pt idx="232">
                  <c:v>1.7185965380085773</c:v>
                </c:pt>
                <c:pt idx="233">
                  <c:v>1.873484214751278</c:v>
                </c:pt>
                <c:pt idx="234">
                  <c:v>1.6052451565123498</c:v>
                </c:pt>
                <c:pt idx="235">
                  <c:v>1.9181312670330595</c:v>
                </c:pt>
                <c:pt idx="236">
                  <c:v>1.9210655516420871</c:v>
                </c:pt>
                <c:pt idx="237">
                  <c:v>1.8343183494332054</c:v>
                </c:pt>
                <c:pt idx="238">
                  <c:v>1.688806082289199</c:v>
                </c:pt>
                <c:pt idx="239">
                  <c:v>1.7136829990878504</c:v>
                </c:pt>
                <c:pt idx="240">
                  <c:v>1.5500575057934942</c:v>
                </c:pt>
                <c:pt idx="241">
                  <c:v>1.6024114399604532</c:v>
                </c:pt>
                <c:pt idx="242">
                  <c:v>1.7875084584346257</c:v>
                </c:pt>
                <c:pt idx="243">
                  <c:v>1.6773391796062387</c:v>
                </c:pt>
                <c:pt idx="244">
                  <c:v>1.7943129659897454</c:v>
                </c:pt>
                <c:pt idx="245">
                  <c:v>1.9004748573876016</c:v>
                </c:pt>
                <c:pt idx="246">
                  <c:v>1.8177308877951164</c:v>
                </c:pt>
                <c:pt idx="247">
                  <c:v>1.6730693591400452</c:v>
                </c:pt>
                <c:pt idx="248">
                  <c:v>1.9996965913555844</c:v>
                </c:pt>
                <c:pt idx="249">
                  <c:v>1.8146498394539832</c:v>
                </c:pt>
                <c:pt idx="250">
                  <c:v>1.7344091165833466</c:v>
                </c:pt>
                <c:pt idx="251">
                  <c:v>1.7867718908183245</c:v>
                </c:pt>
                <c:pt idx="252">
                  <c:v>1.7192057346228413</c:v>
                </c:pt>
                <c:pt idx="253">
                  <c:v>1.6402668039483403</c:v>
                </c:pt>
                <c:pt idx="254">
                  <c:v>1.5544719437842307</c:v>
                </c:pt>
                <c:pt idx="255">
                  <c:v>1.7813534887784694</c:v>
                </c:pt>
                <c:pt idx="256">
                  <c:v>2.0643640980962799</c:v>
                </c:pt>
                <c:pt idx="257">
                  <c:v>1.5417170704518521</c:v>
                </c:pt>
                <c:pt idx="258">
                  <c:v>1.6359722493853375</c:v>
                </c:pt>
                <c:pt idx="259">
                  <c:v>2.7463741528571646</c:v>
                </c:pt>
                <c:pt idx="260">
                  <c:v>1.7214908346129381</c:v>
                </c:pt>
                <c:pt idx="261">
                  <c:v>1.9017270702595268</c:v>
                </c:pt>
                <c:pt idx="262">
                  <c:v>1.7252200000603635</c:v>
                </c:pt>
                <c:pt idx="263">
                  <c:v>1.8955250147857525</c:v>
                </c:pt>
                <c:pt idx="264">
                  <c:v>2.4798326666756858</c:v>
                </c:pt>
                <c:pt idx="265">
                  <c:v>1.7466140262539247</c:v>
                </c:pt>
                <c:pt idx="266">
                  <c:v>1.8946039585458663</c:v>
                </c:pt>
                <c:pt idx="267">
                  <c:v>1.9805087650522659</c:v>
                </c:pt>
                <c:pt idx="268">
                  <c:v>1.7109077593722755</c:v>
                </c:pt>
                <c:pt idx="269">
                  <c:v>1.6830158575623848</c:v>
                </c:pt>
                <c:pt idx="270">
                  <c:v>1.9524871515704936</c:v>
                </c:pt>
                <c:pt idx="271">
                  <c:v>1.8214631335152827</c:v>
                </c:pt>
                <c:pt idx="272">
                  <c:v>1.7782723525495419</c:v>
                </c:pt>
                <c:pt idx="273">
                  <c:v>1.5959093254861485</c:v>
                </c:pt>
                <c:pt idx="274">
                  <c:v>2.2630672471919264</c:v>
                </c:pt>
                <c:pt idx="275">
                  <c:v>1.6383090798654532</c:v>
                </c:pt>
                <c:pt idx="276">
                  <c:v>2.1018884964754085</c:v>
                </c:pt>
                <c:pt idx="277">
                  <c:v>1.8294714711645654</c:v>
                </c:pt>
                <c:pt idx="278">
                  <c:v>2.2546785543364587</c:v>
                </c:pt>
                <c:pt idx="279">
                  <c:v>1.7040981507665245</c:v>
                </c:pt>
                <c:pt idx="280">
                  <c:v>2.0703791868898884</c:v>
                </c:pt>
                <c:pt idx="281">
                  <c:v>1.7456984616856863</c:v>
                </c:pt>
                <c:pt idx="282">
                  <c:v>1.7001027143893521</c:v>
                </c:pt>
                <c:pt idx="283">
                  <c:v>1.9164483703929334</c:v>
                </c:pt>
                <c:pt idx="284">
                  <c:v>1.8089103752137001</c:v>
                </c:pt>
                <c:pt idx="285">
                  <c:v>2.0772419098121531</c:v>
                </c:pt>
                <c:pt idx="286">
                  <c:v>1.8805035373347054</c:v>
                </c:pt>
                <c:pt idx="287">
                  <c:v>1.8318608114635324</c:v>
                </c:pt>
                <c:pt idx="288">
                  <c:v>1.8988735300786019</c:v>
                </c:pt>
                <c:pt idx="289">
                  <c:v>1.6930030615189533</c:v>
                </c:pt>
                <c:pt idx="290">
                  <c:v>1.9070675252989879</c:v>
                </c:pt>
                <c:pt idx="291">
                  <c:v>1.6200642028125805</c:v>
                </c:pt>
                <c:pt idx="292">
                  <c:v>1.8454602335522277</c:v>
                </c:pt>
                <c:pt idx="293">
                  <c:v>2.1200186164732733</c:v>
                </c:pt>
                <c:pt idx="294">
                  <c:v>1.6900199286693811</c:v>
                </c:pt>
                <c:pt idx="295">
                  <c:v>1.7290733276273993</c:v>
                </c:pt>
                <c:pt idx="296">
                  <c:v>1.6369031208223512</c:v>
                </c:pt>
                <c:pt idx="297">
                  <c:v>1.7305567779595521</c:v>
                </c:pt>
                <c:pt idx="298">
                  <c:v>1.6553438584935285</c:v>
                </c:pt>
                <c:pt idx="299">
                  <c:v>1.666474529335078</c:v>
                </c:pt>
                <c:pt idx="300">
                  <c:v>1.5644566012681242</c:v>
                </c:pt>
                <c:pt idx="301">
                  <c:v>1.5210118498337508</c:v>
                </c:pt>
                <c:pt idx="302">
                  <c:v>2.2311496533835</c:v>
                </c:pt>
                <c:pt idx="303">
                  <c:v>1.6877864132848861</c:v>
                </c:pt>
                <c:pt idx="304">
                  <c:v>1.9099794916970831</c:v>
                </c:pt>
                <c:pt idx="305">
                  <c:v>1.7456578968769387</c:v>
                </c:pt>
                <c:pt idx="306">
                  <c:v>1.6983371224346158</c:v>
                </c:pt>
                <c:pt idx="307">
                  <c:v>2.1705646229289832</c:v>
                </c:pt>
                <c:pt idx="308">
                  <c:v>1.7485522766337298</c:v>
                </c:pt>
                <c:pt idx="309">
                  <c:v>1.7494736366186561</c:v>
                </c:pt>
                <c:pt idx="310">
                  <c:v>1.8876968295381127</c:v>
                </c:pt>
                <c:pt idx="311">
                  <c:v>1.6347134275441377</c:v>
                </c:pt>
                <c:pt idx="312">
                  <c:v>2.3950766317533581</c:v>
                </c:pt>
                <c:pt idx="313">
                  <c:v>2.0726480983737896</c:v>
                </c:pt>
                <c:pt idx="314">
                  <c:v>1.8612721488245119</c:v>
                </c:pt>
                <c:pt idx="315">
                  <c:v>2.1214069225735384</c:v>
                </c:pt>
                <c:pt idx="316">
                  <c:v>1.7676144034325039</c:v>
                </c:pt>
                <c:pt idx="317">
                  <c:v>1.7070412469613694</c:v>
                </c:pt>
                <c:pt idx="318">
                  <c:v>1.8804220229215804</c:v>
                </c:pt>
                <c:pt idx="319">
                  <c:v>1.8728908446287669</c:v>
                </c:pt>
                <c:pt idx="320">
                  <c:v>1.6855866427048289</c:v>
                </c:pt>
                <c:pt idx="321">
                  <c:v>1.6249306547662881</c:v>
                </c:pt>
                <c:pt idx="322">
                  <c:v>1.7934443967094691</c:v>
                </c:pt>
                <c:pt idx="323">
                  <c:v>1.8183973411477579</c:v>
                </c:pt>
                <c:pt idx="324">
                  <c:v>2.2533331006126374</c:v>
                </c:pt>
                <c:pt idx="325">
                  <c:v>2.1051185412536695</c:v>
                </c:pt>
                <c:pt idx="326">
                  <c:v>2.1384618160168865</c:v>
                </c:pt>
                <c:pt idx="327">
                  <c:v>1.5683108826837919</c:v>
                </c:pt>
                <c:pt idx="328">
                  <c:v>1.5488473949345736</c:v>
                </c:pt>
                <c:pt idx="329">
                  <c:v>1.7739562966871742</c:v>
                </c:pt>
                <c:pt idx="330">
                  <c:v>2.0498668804726772</c:v>
                </c:pt>
                <c:pt idx="331">
                  <c:v>1.6402993632845984</c:v>
                </c:pt>
                <c:pt idx="332">
                  <c:v>1.9729106511718619</c:v>
                </c:pt>
                <c:pt idx="333">
                  <c:v>1.6372606571871693</c:v>
                </c:pt>
                <c:pt idx="334">
                  <c:v>2.1602755549784391</c:v>
                </c:pt>
                <c:pt idx="335">
                  <c:v>1.9189680512429323</c:v>
                </c:pt>
                <c:pt idx="336">
                  <c:v>1.8787827829104831</c:v>
                </c:pt>
                <c:pt idx="337">
                  <c:v>1.8622696964686209</c:v>
                </c:pt>
                <c:pt idx="338">
                  <c:v>1.8043986037320396</c:v>
                </c:pt>
                <c:pt idx="339">
                  <c:v>1.6007585051386455</c:v>
                </c:pt>
                <c:pt idx="340">
                  <c:v>1.7296912634114299</c:v>
                </c:pt>
                <c:pt idx="341">
                  <c:v>1.5537538782778553</c:v>
                </c:pt>
                <c:pt idx="342" formatCode="0.0000">
                  <c:v>1.3</c:v>
                </c:pt>
                <c:pt idx="343" formatCode="0.0000">
                  <c:v>2.8</c:v>
                </c:pt>
              </c:numCache>
            </c:numRef>
          </c:xVal>
          <c:yVal>
            <c:numRef>
              <c:f>raw!$S$2:$S$345</c:f>
              <c:numCache>
                <c:formatCode>General</c:formatCode>
                <c:ptCount val="344"/>
                <c:pt idx="0">
                  <c:v>2.7915516473248334</c:v>
                </c:pt>
                <c:pt idx="1">
                  <c:v>2.4496913904194049</c:v>
                </c:pt>
                <c:pt idx="2">
                  <c:v>2.4926793124873425</c:v>
                </c:pt>
                <c:pt idx="3">
                  <c:v>3.2883416554937051</c:v>
                </c:pt>
                <c:pt idx="4">
                  <c:v>2.4996512406822409</c:v>
                </c:pt>
                <c:pt idx="5">
                  <c:v>3.1432505104961552</c:v>
                </c:pt>
                <c:pt idx="6">
                  <c:v>3.1414606447320819</c:v>
                </c:pt>
                <c:pt idx="7">
                  <c:v>3.220640882918469</c:v>
                </c:pt>
                <c:pt idx="8">
                  <c:v>3.3885737782980452</c:v>
                </c:pt>
                <c:pt idx="9">
                  <c:v>2.9503327756893345</c:v>
                </c:pt>
                <c:pt idx="10">
                  <c:v>4.4317693803781912</c:v>
                </c:pt>
                <c:pt idx="11">
                  <c:v>4.216809734240635</c:v>
                </c:pt>
                <c:pt idx="12">
                  <c:v>3.4333046430705942</c:v>
                </c:pt>
                <c:pt idx="13">
                  <c:v>3.3402170240919102</c:v>
                </c:pt>
                <c:pt idx="14">
                  <c:v>2.7434249973410672</c:v>
                </c:pt>
                <c:pt idx="15">
                  <c:v>3.198510685466065</c:v>
                </c:pt>
                <c:pt idx="16">
                  <c:v>3.7112937074929477</c:v>
                </c:pt>
                <c:pt idx="17">
                  <c:v>2.960861340592448</c:v>
                </c:pt>
                <c:pt idx="18">
                  <c:v>2.4762462174063855</c:v>
                </c:pt>
                <c:pt idx="19">
                  <c:v>3.1009836678182379</c:v>
                </c:pt>
                <c:pt idx="20">
                  <c:v>3.0023355608170008</c:v>
                </c:pt>
                <c:pt idx="21">
                  <c:v>3.2465677767843046</c:v>
                </c:pt>
                <c:pt idx="22">
                  <c:v>3.3338181828707487</c:v>
                </c:pt>
                <c:pt idx="23">
                  <c:v>2.7022518415455195</c:v>
                </c:pt>
                <c:pt idx="24">
                  <c:v>2.827768937019393</c:v>
                </c:pt>
                <c:pt idx="25">
                  <c:v>3.2387437970462689</c:v>
                </c:pt>
                <c:pt idx="26">
                  <c:v>2.8431407207840635</c:v>
                </c:pt>
                <c:pt idx="27">
                  <c:v>3.7685737719941481</c:v>
                </c:pt>
                <c:pt idx="28">
                  <c:v>3.0844052671901472</c:v>
                </c:pt>
                <c:pt idx="29">
                  <c:v>3.7064424112740548</c:v>
                </c:pt>
                <c:pt idx="30">
                  <c:v>3.1377759066508499</c:v>
                </c:pt>
                <c:pt idx="31">
                  <c:v>3.6655359945797756</c:v>
                </c:pt>
                <c:pt idx="32">
                  <c:v>3.3414699418444993</c:v>
                </c:pt>
                <c:pt idx="33">
                  <c:v>2.9807904485222179</c:v>
                </c:pt>
                <c:pt idx="34">
                  <c:v>2.558490454034239</c:v>
                </c:pt>
                <c:pt idx="35">
                  <c:v>2.6945836884313272</c:v>
                </c:pt>
                <c:pt idx="36">
                  <c:v>3.1051932147333177</c:v>
                </c:pt>
                <c:pt idx="37">
                  <c:v>2.9700130311132527</c:v>
                </c:pt>
                <c:pt idx="38">
                  <c:v>2.5120496336978766</c:v>
                </c:pt>
                <c:pt idx="39">
                  <c:v>3.4146864667472832</c:v>
                </c:pt>
                <c:pt idx="40">
                  <c:v>2.8976340510155048</c:v>
                </c:pt>
                <c:pt idx="41">
                  <c:v>2.9689923348278007</c:v>
                </c:pt>
                <c:pt idx="42">
                  <c:v>2.6400584639322968</c:v>
                </c:pt>
                <c:pt idx="43">
                  <c:v>3.3920714262649718</c:v>
                </c:pt>
                <c:pt idx="44">
                  <c:v>2.8625986844563545</c:v>
                </c:pt>
                <c:pt idx="45">
                  <c:v>2.9548520907831599</c:v>
                </c:pt>
                <c:pt idx="46">
                  <c:v>2.7021445914238891</c:v>
                </c:pt>
                <c:pt idx="47">
                  <c:v>2.9786954921024789</c:v>
                </c:pt>
                <c:pt idx="48">
                  <c:v>2.8858470661655162</c:v>
                </c:pt>
                <c:pt idx="49">
                  <c:v>2.8978688033189526</c:v>
                </c:pt>
                <c:pt idx="50">
                  <c:v>3.6341387267254706</c:v>
                </c:pt>
                <c:pt idx="51">
                  <c:v>3.1123068269819867</c:v>
                </c:pt>
                <c:pt idx="52">
                  <c:v>2.8566694563837327</c:v>
                </c:pt>
                <c:pt idx="53">
                  <c:v>3.4069676974555083</c:v>
                </c:pt>
                <c:pt idx="54">
                  <c:v>2.8348839556022618</c:v>
                </c:pt>
                <c:pt idx="55">
                  <c:v>2.844177306461388</c:v>
                </c:pt>
                <c:pt idx="56">
                  <c:v>2.740915045523693</c:v>
                </c:pt>
                <c:pt idx="57">
                  <c:v>2.4664630396389389</c:v>
                </c:pt>
                <c:pt idx="58">
                  <c:v>3.2164264841524131</c:v>
                </c:pt>
                <c:pt idx="59">
                  <c:v>3.1841495130985789</c:v>
                </c:pt>
                <c:pt idx="60">
                  <c:v>2.3240784570578765</c:v>
                </c:pt>
                <c:pt idx="61">
                  <c:v>3.8427239925031507</c:v>
                </c:pt>
                <c:pt idx="62">
                  <c:v>3.1246613894097126</c:v>
                </c:pt>
                <c:pt idx="63">
                  <c:v>2.4837623239165336</c:v>
                </c:pt>
                <c:pt idx="64">
                  <c:v>3.0932547547197076</c:v>
                </c:pt>
                <c:pt idx="65">
                  <c:v>3.1403898404982113</c:v>
                </c:pt>
                <c:pt idx="66">
                  <c:v>3.5443330242334139</c:v>
                </c:pt>
                <c:pt idx="67">
                  <c:v>3.570812280455602</c:v>
                </c:pt>
                <c:pt idx="68">
                  <c:v>2.5546971614476011</c:v>
                </c:pt>
                <c:pt idx="69">
                  <c:v>2.5690766909243621</c:v>
                </c:pt>
                <c:pt idx="70">
                  <c:v>2.6770178880136513</c:v>
                </c:pt>
                <c:pt idx="71">
                  <c:v>3.3253138261380766</c:v>
                </c:pt>
                <c:pt idx="72">
                  <c:v>3.1904948488185232</c:v>
                </c:pt>
                <c:pt idx="73">
                  <c:v>3.0152376294290031</c:v>
                </c:pt>
                <c:pt idx="74">
                  <c:v>3.0686460398716027</c:v>
                </c:pt>
                <c:pt idx="75">
                  <c:v>2.9434641913376391</c:v>
                </c:pt>
                <c:pt idx="76">
                  <c:v>3.4997535201419656</c:v>
                </c:pt>
                <c:pt idx="77">
                  <c:v>2.7955531864272016</c:v>
                </c:pt>
                <c:pt idx="78">
                  <c:v>2.8432566390505372</c:v>
                </c:pt>
                <c:pt idx="79">
                  <c:v>2.7995496741116588</c:v>
                </c:pt>
                <c:pt idx="80">
                  <c:v>3.1289002183527708</c:v>
                </c:pt>
                <c:pt idx="81">
                  <c:v>3.1302528063938562</c:v>
                </c:pt>
                <c:pt idx="82">
                  <c:v>3.7704157928263817</c:v>
                </c:pt>
                <c:pt idx="83">
                  <c:v>3.4109821678781449</c:v>
                </c:pt>
                <c:pt idx="84">
                  <c:v>2.9538958176133474</c:v>
                </c:pt>
                <c:pt idx="85">
                  <c:v>3.2847317667769715</c:v>
                </c:pt>
                <c:pt idx="86">
                  <c:v>4.1581544361981981</c:v>
                </c:pt>
                <c:pt idx="87">
                  <c:v>3.0251504821597748</c:v>
                </c:pt>
                <c:pt idx="88">
                  <c:v>2.5410447641634963</c:v>
                </c:pt>
                <c:pt idx="89">
                  <c:v>3.047440778465857</c:v>
                </c:pt>
                <c:pt idx="90">
                  <c:v>2.6671874628488643</c:v>
                </c:pt>
                <c:pt idx="91">
                  <c:v>3.2022369722559665</c:v>
                </c:pt>
                <c:pt idx="92">
                  <c:v>2.977233099999502</c:v>
                </c:pt>
                <c:pt idx="93">
                  <c:v>3.0110389870998757</c:v>
                </c:pt>
                <c:pt idx="94">
                  <c:v>2.8076158983255053</c:v>
                </c:pt>
                <c:pt idx="95">
                  <c:v>2.767393067313284</c:v>
                </c:pt>
                <c:pt idx="96">
                  <c:v>2.2619379368372767</c:v>
                </c:pt>
                <c:pt idx="97">
                  <c:v>2.1475537968337939</c:v>
                </c:pt>
                <c:pt idx="98">
                  <c:v>2.0030436918166767</c:v>
                </c:pt>
                <c:pt idx="99">
                  <c:v>3.4383396674323872</c:v>
                </c:pt>
                <c:pt idx="100">
                  <c:v>2.7103769995231124</c:v>
                </c:pt>
                <c:pt idx="101">
                  <c:v>2.3987314750718443</c:v>
                </c:pt>
                <c:pt idx="102">
                  <c:v>2.2456743891160285</c:v>
                </c:pt>
                <c:pt idx="103">
                  <c:v>3.0951788038750712</c:v>
                </c:pt>
                <c:pt idx="104">
                  <c:v>2.7043371593511294</c:v>
                </c:pt>
                <c:pt idx="105">
                  <c:v>2.6473083101687171</c:v>
                </c:pt>
                <c:pt idx="106">
                  <c:v>2.5480194516914803</c:v>
                </c:pt>
                <c:pt idx="107">
                  <c:v>3.0410917481197401</c:v>
                </c:pt>
                <c:pt idx="108">
                  <c:v>2.8077846576544525</c:v>
                </c:pt>
                <c:pt idx="109">
                  <c:v>2.8124425669230577</c:v>
                </c:pt>
                <c:pt idx="110">
                  <c:v>3.5154950947415893</c:v>
                </c:pt>
                <c:pt idx="111">
                  <c:v>3.0061265644218529</c:v>
                </c:pt>
                <c:pt idx="112">
                  <c:v>2.7158859875829267</c:v>
                </c:pt>
                <c:pt idx="113">
                  <c:v>3.042310009135138</c:v>
                </c:pt>
                <c:pt idx="114">
                  <c:v>2.8657432606810351</c:v>
                </c:pt>
                <c:pt idx="115">
                  <c:v>3.5519457173894589</c:v>
                </c:pt>
                <c:pt idx="116">
                  <c:v>2.7091866500128434</c:v>
                </c:pt>
                <c:pt idx="117">
                  <c:v>3.3598643024114461</c:v>
                </c:pt>
                <c:pt idx="118">
                  <c:v>3.2404303149409457</c:v>
                </c:pt>
                <c:pt idx="119">
                  <c:v>2.5661822993503596</c:v>
                </c:pt>
                <c:pt idx="120">
                  <c:v>2.8167604774640029</c:v>
                </c:pt>
                <c:pt idx="121">
                  <c:v>2.3800827436299912</c:v>
                </c:pt>
                <c:pt idx="122">
                  <c:v>3.3477972605045472</c:v>
                </c:pt>
                <c:pt idx="123">
                  <c:v>3.0451545716980348</c:v>
                </c:pt>
                <c:pt idx="124">
                  <c:v>3.4372757051201202</c:v>
                </c:pt>
                <c:pt idx="125">
                  <c:v>2.886652144435081</c:v>
                </c:pt>
                <c:pt idx="126">
                  <c:v>3.65243778712422</c:v>
                </c:pt>
                <c:pt idx="127">
                  <c:v>2.8435296179375888</c:v>
                </c:pt>
                <c:pt idx="128">
                  <c:v>2.7004211779654588</c:v>
                </c:pt>
                <c:pt idx="129">
                  <c:v>2.6518778134502043</c:v>
                </c:pt>
                <c:pt idx="130">
                  <c:v>2.6545733621140597</c:v>
                </c:pt>
                <c:pt idx="131">
                  <c:v>2.5576798323377639</c:v>
                </c:pt>
                <c:pt idx="132">
                  <c:v>3.969979863326639</c:v>
                </c:pt>
                <c:pt idx="133">
                  <c:v>2.3999421667874263</c:v>
                </c:pt>
                <c:pt idx="134">
                  <c:v>4.3534009990280103</c:v>
                </c:pt>
                <c:pt idx="135">
                  <c:v>2.371811203078606</c:v>
                </c:pt>
                <c:pt idx="136">
                  <c:v>3.3851811295897467</c:v>
                </c:pt>
                <c:pt idx="137">
                  <c:v>3.8453255066017644</c:v>
                </c:pt>
                <c:pt idx="138">
                  <c:v>3.8712519436884967</c:v>
                </c:pt>
                <c:pt idx="139">
                  <c:v>2.6953015061183128</c:v>
                </c:pt>
                <c:pt idx="140">
                  <c:v>3.6229424265014147</c:v>
                </c:pt>
                <c:pt idx="141">
                  <c:v>2.8270128225266178</c:v>
                </c:pt>
                <c:pt idx="142">
                  <c:v>3.6859079900597607</c:v>
                </c:pt>
                <c:pt idx="143">
                  <c:v>2.6462732472951465</c:v>
                </c:pt>
                <c:pt idx="144">
                  <c:v>2.9980498374444964</c:v>
                </c:pt>
                <c:pt idx="145">
                  <c:v>2.7080453142232717</c:v>
                </c:pt>
                <c:pt idx="146">
                  <c:v>2.774677504752475</c:v>
                </c:pt>
                <c:pt idx="147">
                  <c:v>3.8195934375717311</c:v>
                </c:pt>
                <c:pt idx="148">
                  <c:v>2.3336455970553156</c:v>
                </c:pt>
                <c:pt idx="149">
                  <c:v>2.960523256156506</c:v>
                </c:pt>
                <c:pt idx="150">
                  <c:v>3.6756553545605795</c:v>
                </c:pt>
                <c:pt idx="151">
                  <c:v>2.7480311440142224</c:v>
                </c:pt>
                <c:pt idx="152">
                  <c:v>2.2462493031590616</c:v>
                </c:pt>
                <c:pt idx="153">
                  <c:v>2.8851638048698804</c:v>
                </c:pt>
                <c:pt idx="154">
                  <c:v>2.7704876504090672</c:v>
                </c:pt>
                <c:pt idx="155">
                  <c:v>3.6983625187769409</c:v>
                </c:pt>
                <c:pt idx="156">
                  <c:v>3.5958596771957234</c:v>
                </c:pt>
                <c:pt idx="157">
                  <c:v>3.4011855996212983</c:v>
                </c:pt>
                <c:pt idx="158">
                  <c:v>3.0356290339491259</c:v>
                </c:pt>
                <c:pt idx="159">
                  <c:v>2.3630603716963687</c:v>
                </c:pt>
                <c:pt idx="160">
                  <c:v>2.3969969815084422</c:v>
                </c:pt>
                <c:pt idx="161">
                  <c:v>2.5353352593823484</c:v>
                </c:pt>
                <c:pt idx="162">
                  <c:v>2.9229839408692135</c:v>
                </c:pt>
                <c:pt idx="163">
                  <c:v>2.5363195950703887</c:v>
                </c:pt>
                <c:pt idx="164">
                  <c:v>3.5876653443863193</c:v>
                </c:pt>
                <c:pt idx="165">
                  <c:v>2.472647607185436</c:v>
                </c:pt>
                <c:pt idx="166">
                  <c:v>2.7163700300205225</c:v>
                </c:pt>
                <c:pt idx="167">
                  <c:v>3.1449232059191066</c:v>
                </c:pt>
                <c:pt idx="168">
                  <c:v>3.1448502576187103</c:v>
                </c:pt>
                <c:pt idx="169">
                  <c:v>2.612423665817039</c:v>
                </c:pt>
                <c:pt idx="170">
                  <c:v>2.7908359458264522</c:v>
                </c:pt>
                <c:pt idx="171">
                  <c:v>2.5153454983489554</c:v>
                </c:pt>
                <c:pt idx="172">
                  <c:v>2.9336135744955416</c:v>
                </c:pt>
                <c:pt idx="173">
                  <c:v>3.4408798958399469</c:v>
                </c:pt>
                <c:pt idx="174">
                  <c:v>2.3096188088938678</c:v>
                </c:pt>
                <c:pt idx="175">
                  <c:v>3.0006789742002473</c:v>
                </c:pt>
                <c:pt idx="176">
                  <c:v>3.1833608375598597</c:v>
                </c:pt>
                <c:pt idx="177">
                  <c:v>3.1619348379008922</c:v>
                </c:pt>
                <c:pt idx="178">
                  <c:v>3.1461778160326284</c:v>
                </c:pt>
                <c:pt idx="179">
                  <c:v>3.0315916699969696</c:v>
                </c:pt>
                <c:pt idx="180">
                  <c:v>2.6119778215234621</c:v>
                </c:pt>
                <c:pt idx="181">
                  <c:v>3.0569950014300113</c:v>
                </c:pt>
                <c:pt idx="182">
                  <c:v>3.643749065256324</c:v>
                </c:pt>
                <c:pt idx="183">
                  <c:v>2.8294730676901128</c:v>
                </c:pt>
                <c:pt idx="184">
                  <c:v>2.447660404069377</c:v>
                </c:pt>
                <c:pt idx="185">
                  <c:v>2.7487725059345718</c:v>
                </c:pt>
                <c:pt idx="186">
                  <c:v>3.0822227919814877</c:v>
                </c:pt>
                <c:pt idx="187">
                  <c:v>3.5608673838547209</c:v>
                </c:pt>
                <c:pt idx="188">
                  <c:v>2.812371381496487</c:v>
                </c:pt>
                <c:pt idx="189">
                  <c:v>3.6444813480747693</c:v>
                </c:pt>
                <c:pt idx="190">
                  <c:v>2.5566791592031692</c:v>
                </c:pt>
                <c:pt idx="191">
                  <c:v>2.7234746394335025</c:v>
                </c:pt>
                <c:pt idx="192">
                  <c:v>3.4645241064749221</c:v>
                </c:pt>
                <c:pt idx="193">
                  <c:v>4.1315203074806011</c:v>
                </c:pt>
                <c:pt idx="194">
                  <c:v>4.0600774113487867</c:v>
                </c:pt>
                <c:pt idx="195">
                  <c:v>2.5894918201729098</c:v>
                </c:pt>
                <c:pt idx="196">
                  <c:v>2.6429201369109512</c:v>
                </c:pt>
                <c:pt idx="197">
                  <c:v>3.149281512255659</c:v>
                </c:pt>
                <c:pt idx="198">
                  <c:v>3.1460789742092419</c:v>
                </c:pt>
                <c:pt idx="199">
                  <c:v>3.4887833032459916</c:v>
                </c:pt>
                <c:pt idx="200">
                  <c:v>2.8176419100592871</c:v>
                </c:pt>
                <c:pt idx="201">
                  <c:v>2.7121801356687874</c:v>
                </c:pt>
                <c:pt idx="202">
                  <c:v>3.2294017312550483</c:v>
                </c:pt>
                <c:pt idx="203">
                  <c:v>3.7858022923850863</c:v>
                </c:pt>
                <c:pt idx="204">
                  <c:v>3.0594452358161761</c:v>
                </c:pt>
                <c:pt idx="205">
                  <c:v>3.0553950266697374</c:v>
                </c:pt>
                <c:pt idx="206">
                  <c:v>2.3930014846726597</c:v>
                </c:pt>
                <c:pt idx="207">
                  <c:v>3.0706337219217401</c:v>
                </c:pt>
                <c:pt idx="208">
                  <c:v>2.3207081077547871</c:v>
                </c:pt>
                <c:pt idx="209">
                  <c:v>2.4624146013141712</c:v>
                </c:pt>
                <c:pt idx="210">
                  <c:v>2.8559714761995738</c:v>
                </c:pt>
                <c:pt idx="211">
                  <c:v>3.1478776536694335</c:v>
                </c:pt>
                <c:pt idx="212">
                  <c:v>2.6274839357045763</c:v>
                </c:pt>
                <c:pt idx="213">
                  <c:v>2.450974839563306</c:v>
                </c:pt>
                <c:pt idx="214">
                  <c:v>2.3127168620681844</c:v>
                </c:pt>
                <c:pt idx="215">
                  <c:v>3.9642093809721306</c:v>
                </c:pt>
                <c:pt idx="216">
                  <c:v>3.0584963769168119</c:v>
                </c:pt>
                <c:pt idx="217">
                  <c:v>2.5948872663194154</c:v>
                </c:pt>
                <c:pt idx="218">
                  <c:v>3.3942803608974272</c:v>
                </c:pt>
                <c:pt idx="219">
                  <c:v>2.5269673545695004</c:v>
                </c:pt>
                <c:pt idx="220">
                  <c:v>2.5551346569078159</c:v>
                </c:pt>
                <c:pt idx="221">
                  <c:v>2.490551198590949</c:v>
                </c:pt>
                <c:pt idx="222">
                  <c:v>3.0945310433063291</c:v>
                </c:pt>
                <c:pt idx="223">
                  <c:v>3.4447615318187412</c:v>
                </c:pt>
                <c:pt idx="224">
                  <c:v>2.8164734665393358</c:v>
                </c:pt>
                <c:pt idx="225">
                  <c:v>3.7948541404299654</c:v>
                </c:pt>
                <c:pt idx="226">
                  <c:v>2.7137503317004028</c:v>
                </c:pt>
                <c:pt idx="227">
                  <c:v>2.750014242629681</c:v>
                </c:pt>
                <c:pt idx="228">
                  <c:v>2.5957366572735241</c:v>
                </c:pt>
                <c:pt idx="229">
                  <c:v>4.1985334169964919</c:v>
                </c:pt>
                <c:pt idx="230">
                  <c:v>2.2553151646331044</c:v>
                </c:pt>
                <c:pt idx="231">
                  <c:v>3.3285667242619597</c:v>
                </c:pt>
                <c:pt idx="232">
                  <c:v>2.7765062760867982</c:v>
                </c:pt>
                <c:pt idx="233">
                  <c:v>3.1218990738445722</c:v>
                </c:pt>
                <c:pt idx="234">
                  <c:v>2.5242676030232651</c:v>
                </c:pt>
                <c:pt idx="235">
                  <c:v>3.2216155019981865</c:v>
                </c:pt>
                <c:pt idx="236">
                  <c:v>3.2281714800806438</c:v>
                </c:pt>
                <c:pt idx="237">
                  <c:v>3.0344818083827212</c:v>
                </c:pt>
                <c:pt idx="238">
                  <c:v>2.7101708070642907</c:v>
                </c:pt>
                <c:pt idx="239">
                  <c:v>2.7655629938184858</c:v>
                </c:pt>
                <c:pt idx="240">
                  <c:v>2.401621213074892</c:v>
                </c:pt>
                <c:pt idx="241">
                  <c:v>2.5179675131645332</c:v>
                </c:pt>
                <c:pt idx="242">
                  <c:v>2.9300734938161792</c:v>
                </c:pt>
                <c:pt idx="243">
                  <c:v>2.6846452882056089</c:v>
                </c:pt>
                <c:pt idx="244">
                  <c:v>2.9452460307905017</c:v>
                </c:pt>
                <c:pt idx="245">
                  <c:v>3.1821726914394368</c:v>
                </c:pt>
                <c:pt idx="246">
                  <c:v>2.9974751332926348</c:v>
                </c:pt>
                <c:pt idx="247">
                  <c:v>2.6751417658918579</c:v>
                </c:pt>
                <c:pt idx="248">
                  <c:v>3.4039660522112896</c:v>
                </c:pt>
                <c:pt idx="249">
                  <c:v>2.9906023630487457</c:v>
                </c:pt>
                <c:pt idx="250">
                  <c:v>2.8117292763875223</c:v>
                </c:pt>
                <c:pt idx="251">
                  <c:v>2.9284312089340907</c:v>
                </c:pt>
                <c:pt idx="252">
                  <c:v>2.7778631186325611</c:v>
                </c:pt>
                <c:pt idx="253">
                  <c:v>2.6021528793662232</c:v>
                </c:pt>
                <c:pt idx="254">
                  <c:v>2.4114277628028429</c:v>
                </c:pt>
                <c:pt idx="255">
                  <c:v>2.9163506735694749</c:v>
                </c:pt>
                <c:pt idx="256">
                  <c:v>3.548703744067645</c:v>
                </c:pt>
                <c:pt idx="257">
                  <c:v>2.3830950129495991</c:v>
                </c:pt>
                <c:pt idx="258">
                  <c:v>2.5925998479406109</c:v>
                </c:pt>
                <c:pt idx="259">
                  <c:v>5.0838572090592899</c:v>
                </c:pt>
                <c:pt idx="260">
                  <c:v>2.7829527580836251</c:v>
                </c:pt>
                <c:pt idx="261">
                  <c:v>3.1849696626667043</c:v>
                </c:pt>
                <c:pt idx="262">
                  <c:v>2.7912591784104563</c:v>
                </c:pt>
                <c:pt idx="263">
                  <c:v>3.1711171455824783</c:v>
                </c:pt>
                <c:pt idx="264">
                  <c:v>4.4820319873033618</c:v>
                </c:pt>
                <c:pt idx="265">
                  <c:v>2.838922046705505</c:v>
                </c:pt>
                <c:pt idx="266">
                  <c:v>3.1690600473178296</c:v>
                </c:pt>
                <c:pt idx="267">
                  <c:v>3.3610481701922756</c:v>
                </c:pt>
                <c:pt idx="268">
                  <c:v>2.7593824374752378</c:v>
                </c:pt>
                <c:pt idx="269">
                  <c:v>2.6972810966844896</c:v>
                </c:pt>
                <c:pt idx="270">
                  <c:v>3.2983945723827759</c:v>
                </c:pt>
                <c:pt idx="271">
                  <c:v>3.0058009470306986</c:v>
                </c:pt>
                <c:pt idx="272">
                  <c:v>2.9094816189957973</c:v>
                </c:pt>
                <c:pt idx="273">
                  <c:v>2.5035126733615476</c:v>
                </c:pt>
                <c:pt idx="274">
                  <c:v>3.9943433624982156</c:v>
                </c:pt>
                <c:pt idx="275">
                  <c:v>2.5977979361316694</c:v>
                </c:pt>
                <c:pt idx="276">
                  <c:v>3.6327567665977076</c:v>
                </c:pt>
                <c:pt idx="277">
                  <c:v>3.0236674158065302</c:v>
                </c:pt>
                <c:pt idx="278">
                  <c:v>3.9755022212382038</c:v>
                </c:pt>
                <c:pt idx="279">
                  <c:v>2.7442183373695972</c:v>
                </c:pt>
                <c:pt idx="280">
                  <c:v>3.562173995331801</c:v>
                </c:pt>
                <c:pt idx="281">
                  <c:v>2.836881971222502</c:v>
                </c:pt>
                <c:pt idx="282">
                  <c:v>2.7353217798835106</c:v>
                </c:pt>
                <c:pt idx="283">
                  <c:v>3.2178555954437451</c:v>
                </c:pt>
                <c:pt idx="284">
                  <c:v>2.9778004551710628</c:v>
                </c:pt>
                <c:pt idx="285">
                  <c:v>3.5775439801657898</c:v>
                </c:pt>
                <c:pt idx="286">
                  <c:v>3.1375716890874852</c:v>
                </c:pt>
                <c:pt idx="287">
                  <c:v>3.0289984280341056</c:v>
                </c:pt>
                <c:pt idx="288">
                  <c:v>3.1785960099436115</c:v>
                </c:pt>
                <c:pt idx="289">
                  <c:v>2.7195144986723956</c:v>
                </c:pt>
                <c:pt idx="290">
                  <c:v>3.1968988388947066</c:v>
                </c:pt>
                <c:pt idx="291">
                  <c:v>2.5572187458555744</c:v>
                </c:pt>
                <c:pt idx="292">
                  <c:v>3.0593447759513568</c:v>
                </c:pt>
                <c:pt idx="293">
                  <c:v>3.6733849285675011</c:v>
                </c:pt>
                <c:pt idx="294">
                  <c:v>2.7128731176751137</c:v>
                </c:pt>
                <c:pt idx="295">
                  <c:v>2.7998426693868299</c:v>
                </c:pt>
                <c:pt idx="296">
                  <c:v>2.5946704725254586</c:v>
                </c:pt>
                <c:pt idx="297">
                  <c:v>2.8031472714963739</c:v>
                </c:pt>
                <c:pt idx="298">
                  <c:v>2.6356961467780837</c:v>
                </c:pt>
                <c:pt idx="299">
                  <c:v>2.6604646181322593</c:v>
                </c:pt>
                <c:pt idx="300">
                  <c:v>2.4336108890270376</c:v>
                </c:pt>
                <c:pt idx="301">
                  <c:v>2.3371139292254379</c:v>
                </c:pt>
                <c:pt idx="302">
                  <c:v>3.9226687972014864</c:v>
                </c:pt>
                <c:pt idx="303">
                  <c:v>2.7079008211236508</c:v>
                </c:pt>
                <c:pt idx="304">
                  <c:v>3.2034038273782124</c:v>
                </c:pt>
                <c:pt idx="305">
                  <c:v>2.8367915847491063</c:v>
                </c:pt>
                <c:pt idx="306">
                  <c:v>2.7313905491671893</c:v>
                </c:pt>
                <c:pt idx="307">
                  <c:v>3.7867145379052731</c:v>
                </c:pt>
                <c:pt idx="308">
                  <c:v>2.8432409833944732</c:v>
                </c:pt>
                <c:pt idx="309">
                  <c:v>2.8452940641267648</c:v>
                </c:pt>
                <c:pt idx="310">
                  <c:v>3.15363452415122</c:v>
                </c:pt>
                <c:pt idx="311">
                  <c:v>2.5897997804629571</c:v>
                </c:pt>
                <c:pt idx="312">
                  <c:v>4.2911546893602743</c:v>
                </c:pt>
                <c:pt idx="313">
                  <c:v>3.5672553449439568</c:v>
                </c:pt>
                <c:pt idx="314">
                  <c:v>3.0946362938326981</c:v>
                </c:pt>
                <c:pt idx="315">
                  <c:v>3.6764964814571544</c:v>
                </c:pt>
                <c:pt idx="316">
                  <c:v>2.8857234476408382</c:v>
                </c:pt>
                <c:pt idx="317">
                  <c:v>2.7507720260620232</c:v>
                </c:pt>
                <c:pt idx="318">
                  <c:v>3.1373896753281829</c:v>
                </c:pt>
                <c:pt idx="319">
                  <c:v>3.1205742866856605</c:v>
                </c:pt>
                <c:pt idx="320">
                  <c:v>2.7030038177930025</c:v>
                </c:pt>
                <c:pt idx="321">
                  <c:v>2.5680412924578633</c:v>
                </c:pt>
                <c:pt idx="322">
                  <c:v>2.9433092246977868</c:v>
                </c:pt>
                <c:pt idx="323">
                  <c:v>2.9989618074868605</c:v>
                </c:pt>
                <c:pt idx="324">
                  <c:v>3.9724805345264245</c:v>
                </c:pt>
                <c:pt idx="325">
                  <c:v>3.639994207775719</c:v>
                </c:pt>
                <c:pt idx="326">
                  <c:v>3.7147263465219043</c:v>
                </c:pt>
                <c:pt idx="327">
                  <c:v>2.4421749525097862</c:v>
                </c:pt>
                <c:pt idx="328">
                  <c:v>2.3989331037474892</c:v>
                </c:pt>
                <c:pt idx="329">
                  <c:v>2.8998600038691325</c:v>
                </c:pt>
                <c:pt idx="330">
                  <c:v>3.5162436875697525</c:v>
                </c:pt>
                <c:pt idx="331">
                  <c:v>2.602225308504039</c:v>
                </c:pt>
                <c:pt idx="332">
                  <c:v>3.3440568252055041</c:v>
                </c:pt>
                <c:pt idx="333">
                  <c:v>2.5954657821825222</c:v>
                </c:pt>
                <c:pt idx="334">
                  <c:v>3.7636381830948311</c:v>
                </c:pt>
                <c:pt idx="335">
                  <c:v>3.2234850715430392</c:v>
                </c:pt>
                <c:pt idx="336">
                  <c:v>3.1337294609695414</c:v>
                </c:pt>
                <c:pt idx="337">
                  <c:v>3.0968630700673376</c:v>
                </c:pt>
                <c:pt idx="338">
                  <c:v>2.9677377301589525</c:v>
                </c:pt>
                <c:pt idx="339">
                  <c:v>2.5142927373688559</c:v>
                </c:pt>
                <c:pt idx="340">
                  <c:v>2.8012192022023541</c:v>
                </c:pt>
                <c:pt idx="341">
                  <c:v>2.4098325545207526</c:v>
                </c:pt>
                <c:pt idx="342">
                  <c:v>1.8472214201637283</c:v>
                </c:pt>
                <c:pt idx="343">
                  <c:v>5.2052182187219254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2CE0-4363-8384-F777A411542F}"/>
            </c:ext>
          </c:extLst>
        </c:ser>
        <c:ser>
          <c:idx val="0"/>
          <c:order val="4"/>
          <c:tx>
            <c:v>Original sample data (normalised to user inputs)</c:v>
          </c:tx>
          <c:spPr>
            <a:ln w="1905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chemeClr val="bg1">
                  <a:lumMod val="85000"/>
                  <a:alpha val="65000"/>
                </a:schemeClr>
              </a:solidFill>
              <a:ln w="9525">
                <a:solidFill>
                  <a:schemeClr val="bg1">
                    <a:lumMod val="85000"/>
                    <a:alpha val="65000"/>
                  </a:schemeClr>
                </a:solidFill>
              </a:ln>
              <a:effectLst/>
            </c:spPr>
          </c:marker>
          <c:trendline>
            <c:name>Trendline original data (adjusted)</c:name>
            <c:spPr>
              <a:ln w="0" cap="rnd">
                <a:solidFill>
                  <a:schemeClr val="tx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raw!$A$2:$A$343</c:f>
              <c:numCache>
                <c:formatCode>General</c:formatCode>
                <c:ptCount val="342"/>
                <c:pt idx="0">
                  <c:v>1.7253512999433647</c:v>
                </c:pt>
                <c:pt idx="1">
                  <c:v>1.571693486214008</c:v>
                </c:pt>
                <c:pt idx="2">
                  <c:v>1.5910358013931396</c:v>
                </c:pt>
                <c:pt idx="3">
                  <c:v>1.9479898784935576</c:v>
                </c:pt>
                <c:pt idx="4">
                  <c:v>1.5941722538098526</c:v>
                </c:pt>
                <c:pt idx="5">
                  <c:v>1.8830467313400849</c:v>
                </c:pt>
                <c:pt idx="6">
                  <c:v>1.8822451717180602</c:v>
                </c:pt>
                <c:pt idx="7">
                  <c:v>1.9176950415065637</c:v>
                </c:pt>
                <c:pt idx="8">
                  <c:v>1.9928156367194247</c:v>
                </c:pt>
                <c:pt idx="9">
                  <c:v>1.7965940830704668</c:v>
                </c:pt>
                <c:pt idx="10">
                  <c:v>2.457524745419934</c:v>
                </c:pt>
                <c:pt idx="11">
                  <c:v>2.3620357921885504</c:v>
                </c:pt>
                <c:pt idx="12">
                  <c:v>2.0128100615566762</c:v>
                </c:pt>
                <c:pt idx="13">
                  <c:v>1.971193461479092</c:v>
                </c:pt>
                <c:pt idx="14">
                  <c:v>1.7037418725826212</c:v>
                </c:pt>
                <c:pt idx="15">
                  <c:v>1.9077890828129602</c:v>
                </c:pt>
                <c:pt idx="16">
                  <c:v>2.1369306496211822</c:v>
                </c:pt>
                <c:pt idx="17">
                  <c:v>1.8013152896102427</c:v>
                </c:pt>
                <c:pt idx="18">
                  <c:v>1.5836424581712569</c:v>
                </c:pt>
                <c:pt idx="19">
                  <c:v>1.8641155942079679</c:v>
                </c:pt>
                <c:pt idx="20">
                  <c:v>1.8199097174985372</c:v>
                </c:pt>
                <c:pt idx="21">
                  <c:v>1.9292985362565174</c:v>
                </c:pt>
                <c:pt idx="22">
                  <c:v>1.9683317465834504</c:v>
                </c:pt>
                <c:pt idx="23">
                  <c:v>1.6852488426347387</c:v>
                </c:pt>
                <c:pt idx="24">
                  <c:v>1.741608466884252</c:v>
                </c:pt>
                <c:pt idx="25">
                  <c:v>1.9257971616117064</c:v>
                </c:pt>
                <c:pt idx="26">
                  <c:v>1.7485072814932636</c:v>
                </c:pt>
                <c:pt idx="27">
                  <c:v>2.162476325839247</c:v>
                </c:pt>
                <c:pt idx="28">
                  <c:v>1.8566886699647853</c:v>
                </c:pt>
                <c:pt idx="29">
                  <c:v>2.1347666139341492</c:v>
                </c:pt>
                <c:pt idx="30">
                  <c:v>1.8805949955431045</c:v>
                </c:pt>
                <c:pt idx="31">
                  <c:v>2.1165164634632414</c:v>
                </c:pt>
                <c:pt idx="32">
                  <c:v>1.9717537813422468</c:v>
                </c:pt>
                <c:pt idx="33">
                  <c:v>1.8102509215386799</c:v>
                </c:pt>
                <c:pt idx="34">
                  <c:v>1.6206360566169082</c:v>
                </c:pt>
                <c:pt idx="35">
                  <c:v>1.6818040804815235</c:v>
                </c:pt>
                <c:pt idx="36">
                  <c:v>1.866001283363105</c:v>
                </c:pt>
                <c:pt idx="37">
                  <c:v>1.8054187964137824</c:v>
                </c:pt>
                <c:pt idx="38">
                  <c:v>1.5997495235151702</c:v>
                </c:pt>
                <c:pt idx="39">
                  <c:v>2.0044886051698354</c:v>
                </c:pt>
                <c:pt idx="40">
                  <c:v>1.7729577391310019</c:v>
                </c:pt>
                <c:pt idx="41">
                  <c:v>1.8049611416603097</c:v>
                </c:pt>
                <c:pt idx="42">
                  <c:v>1.6573043750772436</c:v>
                </c:pt>
                <c:pt idx="43">
                  <c:v>1.9943792882410198</c:v>
                </c:pt>
                <c:pt idx="44">
                  <c:v>1.7572388942042174</c:v>
                </c:pt>
                <c:pt idx="45">
                  <c:v>1.798620671696153</c:v>
                </c:pt>
                <c:pt idx="46">
                  <c:v>1.6852006639746653</c:v>
                </c:pt>
                <c:pt idx="47">
                  <c:v>1.8093116628239723</c:v>
                </c:pt>
                <c:pt idx="48">
                  <c:v>1.7676698634787458</c:v>
                </c:pt>
                <c:pt idx="49">
                  <c:v>1.7730630492344295</c:v>
                </c:pt>
                <c:pt idx="50">
                  <c:v>2.1025052729218459</c:v>
                </c:pt>
                <c:pt idx="51">
                  <c:v>1.8691877378585715</c:v>
                </c:pt>
                <c:pt idx="52">
                  <c:v>1.7545783247799065</c:v>
                </c:pt>
                <c:pt idx="53">
                  <c:v>2.0010383595656704</c:v>
                </c:pt>
                <c:pt idx="54">
                  <c:v>1.7448017604252395</c:v>
                </c:pt>
                <c:pt idx="55">
                  <c:v>1.7489724715034602</c:v>
                </c:pt>
                <c:pt idx="56">
                  <c:v>1.7026146743773412</c:v>
                </c:pt>
                <c:pt idx="57">
                  <c:v>1.5792405454049332</c:v>
                </c:pt>
                <c:pt idx="58">
                  <c:v>1.9158087028500479</c:v>
                </c:pt>
                <c:pt idx="59">
                  <c:v>1.9013598892393493</c:v>
                </c:pt>
                <c:pt idx="60">
                  <c:v>1.515140779025905</c:v>
                </c:pt>
                <c:pt idx="61">
                  <c:v>2.1955308262067486</c:v>
                </c:pt>
                <c:pt idx="62">
                  <c:v>1.8747214339277429</c:v>
                </c:pt>
                <c:pt idx="63">
                  <c:v>1.5870241032718553</c:v>
                </c:pt>
                <c:pt idx="64">
                  <c:v>1.8606532413293999</c:v>
                </c:pt>
                <c:pt idx="65">
                  <c:v>1.881765626243072</c:v>
                </c:pt>
                <c:pt idx="66">
                  <c:v>2.0624122495142134</c:v>
                </c:pt>
                <c:pt idx="67">
                  <c:v>2.074236284853157</c:v>
                </c:pt>
                <c:pt idx="68">
                  <c:v>1.6189302973452731</c:v>
                </c:pt>
                <c:pt idx="69">
                  <c:v>1.6253962112685381</c:v>
                </c:pt>
                <c:pt idx="70">
                  <c:v>1.6739123012745878</c:v>
                </c:pt>
                <c:pt idx="71">
                  <c:v>1.9645281973119024</c:v>
                </c:pt>
                <c:pt idx="72">
                  <c:v>1.9042006416254511</c:v>
                </c:pt>
                <c:pt idx="73">
                  <c:v>1.8256930892802741</c:v>
                </c:pt>
                <c:pt idx="74">
                  <c:v>1.8496279258557706</c:v>
                </c:pt>
                <c:pt idx="75">
                  <c:v>1.7935138926208118</c:v>
                </c:pt>
                <c:pt idx="76">
                  <c:v>2.0425008402837888</c:v>
                </c:pt>
                <c:pt idx="77">
                  <c:v>1.7271477085981202</c:v>
                </c:pt>
                <c:pt idx="78">
                  <c:v>1.7485593024647348</c:v>
                </c:pt>
                <c:pt idx="79">
                  <c:v>1.7289417991051081</c:v>
                </c:pt>
                <c:pt idx="80">
                  <c:v>1.8766199251845654</c:v>
                </c:pt>
                <c:pt idx="81">
                  <c:v>1.8772257119135747</c:v>
                </c:pt>
                <c:pt idx="82">
                  <c:v>2.1632976607597247</c:v>
                </c:pt>
                <c:pt idx="83">
                  <c:v>2.0028328279255185</c:v>
                </c:pt>
                <c:pt idx="84">
                  <c:v>1.7981918571393041</c:v>
                </c:pt>
                <c:pt idx="85">
                  <c:v>1.9463748816643887</c:v>
                </c:pt>
                <c:pt idx="86">
                  <c:v>2.3359562290992737</c:v>
                </c:pt>
                <c:pt idx="87">
                  <c:v>1.8301361850789211</c:v>
                </c:pt>
                <c:pt idx="88">
                  <c:v>1.6127907417283778</c:v>
                </c:pt>
                <c:pt idx="89">
                  <c:v>1.8401259171010569</c:v>
                </c:pt>
                <c:pt idx="90">
                  <c:v>1.6694953653271671</c:v>
                </c:pt>
                <c:pt idx="91">
                  <c:v>1.909457157256506</c:v>
                </c:pt>
                <c:pt idx="92">
                  <c:v>1.8086560016108457</c:v>
                </c:pt>
                <c:pt idx="93">
                  <c:v>1.8238110989387819</c:v>
                </c:pt>
                <c:pt idx="94">
                  <c:v>1.7325627092925195</c:v>
                </c:pt>
                <c:pt idx="95">
                  <c:v>1.7145047292678766</c:v>
                </c:pt>
                <c:pt idx="96">
                  <c:v>1.4871458169982519</c:v>
                </c:pt>
                <c:pt idx="97">
                  <c:v>1.435582687213268</c:v>
                </c:pt>
                <c:pt idx="98">
                  <c:v>1.3703801387692642</c:v>
                </c:pt>
                <c:pt idx="99">
                  <c:v>2.0150602976756447</c:v>
                </c:pt>
                <c:pt idx="100">
                  <c:v>1.6888987023471871</c:v>
                </c:pt>
                <c:pt idx="101">
                  <c:v>1.5487566264818768</c:v>
                </c:pt>
                <c:pt idx="102">
                  <c:v>1.4798169036853934</c:v>
                </c:pt>
                <c:pt idx="103">
                  <c:v>1.8615151830360925</c:v>
                </c:pt>
                <c:pt idx="104">
                  <c:v>1.6861855972226918</c:v>
                </c:pt>
                <c:pt idx="105">
                  <c:v>1.6605624746604499</c:v>
                </c:pt>
                <c:pt idx="106">
                  <c:v>1.6159273693709775</c:v>
                </c:pt>
                <c:pt idx="107">
                  <c:v>1.8372806625095264</c:v>
                </c:pt>
                <c:pt idx="108">
                  <c:v>1.7326384627897751</c:v>
                </c:pt>
                <c:pt idx="109">
                  <c:v>1.734729291994447</c:v>
                </c:pt>
                <c:pt idx="110">
                  <c:v>2.0495325076335562</c:v>
                </c:pt>
                <c:pt idx="111">
                  <c:v>1.821609094893103</c:v>
                </c:pt>
                <c:pt idx="112">
                  <c:v>1.6913732474768233</c:v>
                </c:pt>
                <c:pt idx="113">
                  <c:v>1.8378266238437531</c:v>
                </c:pt>
                <c:pt idx="114">
                  <c:v>1.7586498867716542</c:v>
                </c:pt>
                <c:pt idx="115">
                  <c:v>2.0658118400194141</c:v>
                </c:pt>
                <c:pt idx="116">
                  <c:v>1.6883640047028448</c:v>
                </c:pt>
                <c:pt idx="117">
                  <c:v>1.9799793974715614</c:v>
                </c:pt>
                <c:pt idx="118">
                  <c:v>1.9265519255213164</c:v>
                </c:pt>
                <c:pt idx="119">
                  <c:v>1.6240947687191971</c:v>
                </c:pt>
                <c:pt idx="120">
                  <c:v>1.7366674424077952</c:v>
                </c:pt>
                <c:pt idx="121">
                  <c:v>1.5403608540557308</c:v>
                </c:pt>
                <c:pt idx="122">
                  <c:v>1.9745833595219331</c:v>
                </c:pt>
                <c:pt idx="123">
                  <c:v>1.8391013909409473</c:v>
                </c:pt>
                <c:pt idx="124">
                  <c:v>2.0145848017830947</c:v>
                </c:pt>
                <c:pt idx="125">
                  <c:v>1.7680310515172901</c:v>
                </c:pt>
                <c:pt idx="126">
                  <c:v>2.1106716904559413</c:v>
                </c:pt>
                <c:pt idx="127">
                  <c:v>1.7486818078120725</c:v>
                </c:pt>
                <c:pt idx="128">
                  <c:v>1.6844264710492491</c:v>
                </c:pt>
                <c:pt idx="129">
                  <c:v>1.6626159359071677</c:v>
                </c:pt>
                <c:pt idx="130">
                  <c:v>1.6638272411723356</c:v>
                </c:pt>
                <c:pt idx="131">
                  <c:v>1.6202715418974638</c:v>
                </c:pt>
                <c:pt idx="132">
                  <c:v>2.2522196163832815</c:v>
                </c:pt>
                <c:pt idx="133">
                  <c:v>1.5493016492778979</c:v>
                </c:pt>
                <c:pt idx="134">
                  <c:v>2.4227279128307133</c:v>
                </c:pt>
                <c:pt idx="135">
                  <c:v>1.5366366043740345</c:v>
                </c:pt>
                <c:pt idx="136">
                  <c:v>1.9912988896072512</c:v>
                </c:pt>
                <c:pt idx="137">
                  <c:v>2.1966902180499228</c:v>
                </c:pt>
                <c:pt idx="138">
                  <c:v>2.208243478313805</c:v>
                </c:pt>
                <c:pt idx="139">
                  <c:v>1.6821265533857468</c:v>
                </c:pt>
                <c:pt idx="140">
                  <c:v>2.0975081330222496</c:v>
                </c:pt>
                <c:pt idx="141">
                  <c:v>1.74126910553753</c:v>
                </c:pt>
                <c:pt idx="142">
                  <c:v>2.1256059485402048</c:v>
                </c:pt>
                <c:pt idx="143">
                  <c:v>1.6600973248977982</c:v>
                </c:pt>
                <c:pt idx="144">
                  <c:v>1.8179885197196273</c:v>
                </c:pt>
                <c:pt idx="145">
                  <c:v>1.6878513195175699</c:v>
                </c:pt>
                <c:pt idx="146">
                  <c:v>1.717775445111984</c:v>
                </c:pt>
                <c:pt idx="147">
                  <c:v>2.1852215463439317</c:v>
                </c:pt>
                <c:pt idx="148">
                  <c:v>1.5194497935937346</c:v>
                </c:pt>
                <c:pt idx="149">
                  <c:v>1.8011636916107139</c:v>
                </c:pt>
                <c:pt idx="150">
                  <c:v>2.1210316332847832</c:v>
                </c:pt>
                <c:pt idx="151">
                  <c:v>1.7058104024985217</c:v>
                </c:pt>
                <c:pt idx="152">
                  <c:v>1.4800759939385788</c:v>
                </c:pt>
                <c:pt idx="153">
                  <c:v>1.7673633254609546</c:v>
                </c:pt>
                <c:pt idx="154">
                  <c:v>1.7158942189939084</c:v>
                </c:pt>
                <c:pt idx="155">
                  <c:v>2.1311622260208285</c:v>
                </c:pt>
                <c:pt idx="156">
                  <c:v>2.0854189457703556</c:v>
                </c:pt>
                <c:pt idx="157">
                  <c:v>1.9984536736928094</c:v>
                </c:pt>
                <c:pt idx="158">
                  <c:v>1.8348325003186439</c:v>
                </c:pt>
                <c:pt idx="159">
                  <c:v>1.5326963193513294</c:v>
                </c:pt>
                <c:pt idx="160">
                  <c:v>1.5479757932685558</c:v>
                </c:pt>
                <c:pt idx="161">
                  <c:v>1.6102229724077182</c:v>
                </c:pt>
                <c:pt idx="162">
                  <c:v>1.7843287208533487</c:v>
                </c:pt>
                <c:pt idx="163">
                  <c:v>1.6106656708622096</c:v>
                </c:pt>
                <c:pt idx="164">
                  <c:v>2.0817607169631294</c:v>
                </c:pt>
                <c:pt idx="165">
                  <c:v>1.5820233089953613</c:v>
                </c:pt>
                <c:pt idx="166">
                  <c:v>1.6915906666498013</c:v>
                </c:pt>
                <c:pt idx="167">
                  <c:v>1.8837958092290243</c:v>
                </c:pt>
                <c:pt idx="168">
                  <c:v>1.8837631412057441</c:v>
                </c:pt>
                <c:pt idx="169">
                  <c:v>1.6448837028157159</c:v>
                </c:pt>
                <c:pt idx="170">
                  <c:v>1.7250299951546288</c:v>
                </c:pt>
                <c:pt idx="171">
                  <c:v>1.6012320473106167</c:v>
                </c:pt>
                <c:pt idx="172">
                  <c:v>1.789096161876065</c:v>
                </c:pt>
                <c:pt idx="173">
                  <c:v>2.0161955381262788</c:v>
                </c:pt>
                <c:pt idx="174">
                  <c:v>1.5086276430681149</c:v>
                </c:pt>
                <c:pt idx="175">
                  <c:v>1.819167112130053</c:v>
                </c:pt>
                <c:pt idx="176">
                  <c:v>1.9010067971584812</c:v>
                </c:pt>
                <c:pt idx="177">
                  <c:v>1.8914135765156455</c:v>
                </c:pt>
                <c:pt idx="178">
                  <c:v>1.8843576515448888</c:v>
                </c:pt>
                <c:pt idx="179">
                  <c:v>1.8330230607966458</c:v>
                </c:pt>
                <c:pt idx="180">
                  <c:v>1.6446832948966708</c:v>
                </c:pt>
                <c:pt idx="181">
                  <c:v>1.8444073081583796</c:v>
                </c:pt>
                <c:pt idx="182">
                  <c:v>2.1067942575339904</c:v>
                </c:pt>
                <c:pt idx="183">
                  <c:v>1.742373312799496</c:v>
                </c:pt>
                <c:pt idx="184">
                  <c:v>1.5707795041705077</c:v>
                </c:pt>
                <c:pt idx="185">
                  <c:v>1.7061433273054638</c:v>
                </c:pt>
                <c:pt idx="186">
                  <c:v>1.8557108830580149</c:v>
                </c:pt>
                <c:pt idx="187">
                  <c:v>2.0697957491205305</c:v>
                </c:pt>
                <c:pt idx="188">
                  <c:v>1.7346973389954017</c:v>
                </c:pt>
                <c:pt idx="189">
                  <c:v>2.1071210553578883</c:v>
                </c:pt>
                <c:pt idx="190">
                  <c:v>1.6198215633069233</c:v>
                </c:pt>
                <c:pt idx="191">
                  <c:v>1.6947817858290961</c:v>
                </c:pt>
                <c:pt idx="192">
                  <c:v>2.0267612904599206</c:v>
                </c:pt>
                <c:pt idx="193">
                  <c:v>2.3241106570686636</c:v>
                </c:pt>
                <c:pt idx="194">
                  <c:v>2.292325806364035</c:v>
                </c:pt>
                <c:pt idx="195">
                  <c:v>1.634574976818685</c:v>
                </c:pt>
                <c:pt idx="196">
                  <c:v>1.6585904381235805</c:v>
                </c:pt>
                <c:pt idx="197">
                  <c:v>1.8857475345582047</c:v>
                </c:pt>
                <c:pt idx="198">
                  <c:v>1.8843133881567629</c:v>
                </c:pt>
                <c:pt idx="199">
                  <c:v>2.037600056213698</c:v>
                </c:pt>
                <c:pt idx="200">
                  <c:v>1.7370630776873521</c:v>
                </c:pt>
                <c:pt idx="201">
                  <c:v>1.6897086514400952</c:v>
                </c:pt>
                <c:pt idx="202">
                  <c:v>1.9216161649708225</c:v>
                </c:pt>
                <c:pt idx="203">
                  <c:v>2.1701579103912607</c:v>
                </c:pt>
                <c:pt idx="204">
                  <c:v>1.8455052488648143</c:v>
                </c:pt>
                <c:pt idx="205">
                  <c:v>1.8436903553805228</c:v>
                </c:pt>
                <c:pt idx="206">
                  <c:v>1.5461770668653472</c:v>
                </c:pt>
                <c:pt idx="207">
                  <c:v>1.8505185273498113</c:v>
                </c:pt>
                <c:pt idx="208">
                  <c:v>1.513622713747069</c:v>
                </c:pt>
                <c:pt idx="209">
                  <c:v>1.5774188737135917</c:v>
                </c:pt>
                <c:pt idx="210">
                  <c:v>1.7542651190913725</c:v>
                </c:pt>
                <c:pt idx="211">
                  <c:v>1.8851188687808837</c:v>
                </c:pt>
                <c:pt idx="212">
                  <c:v>1.6516529559327422</c:v>
                </c:pt>
                <c:pt idx="213">
                  <c:v>1.5722710557381505</c:v>
                </c:pt>
                <c:pt idx="214">
                  <c:v>1.5100231711620331</c:v>
                </c:pt>
                <c:pt idx="215">
                  <c:v>2.2496500975749214</c:v>
                </c:pt>
                <c:pt idx="216">
                  <c:v>1.8450800710387512</c:v>
                </c:pt>
                <c:pt idx="217">
                  <c:v>1.6370005820085762</c:v>
                </c:pt>
                <c:pt idx="218">
                  <c:v>1.9953667905514954</c:v>
                </c:pt>
                <c:pt idx="219">
                  <c:v>1.6064594389957088</c:v>
                </c:pt>
                <c:pt idx="220">
                  <c:v>1.6191270316387909</c:v>
                </c:pt>
                <c:pt idx="221">
                  <c:v>1.5900783989157541</c:v>
                </c:pt>
                <c:pt idx="222">
                  <c:v>1.8612249984775679</c:v>
                </c:pt>
                <c:pt idx="223">
                  <c:v>2.0179302214694621</c:v>
                </c:pt>
                <c:pt idx="224">
                  <c:v>1.7365386156385723</c:v>
                </c:pt>
                <c:pt idx="225">
                  <c:v>2.1741934439256236</c:v>
                </c:pt>
                <c:pt idx="226">
                  <c:v>1.6904139580120114</c:v>
                </c:pt>
                <c:pt idx="227">
                  <c:v>1.7067009524775831</c:v>
                </c:pt>
                <c:pt idx="228">
                  <c:v>1.6373824302998421</c:v>
                </c:pt>
                <c:pt idx="229">
                  <c:v>2.3539108010610845</c:v>
                </c:pt>
                <c:pt idx="230">
                  <c:v>1.4841614690990339</c:v>
                </c:pt>
                <c:pt idx="231">
                  <c:v>1.9659830733294614</c:v>
                </c:pt>
                <c:pt idx="232">
                  <c:v>1.7185965380085773</c:v>
                </c:pt>
                <c:pt idx="233">
                  <c:v>1.873484214751278</c:v>
                </c:pt>
                <c:pt idx="234">
                  <c:v>1.6052451565123498</c:v>
                </c:pt>
                <c:pt idx="235">
                  <c:v>1.9181312670330595</c:v>
                </c:pt>
                <c:pt idx="236">
                  <c:v>1.9210655516420871</c:v>
                </c:pt>
                <c:pt idx="237">
                  <c:v>1.8343183494332054</c:v>
                </c:pt>
                <c:pt idx="238">
                  <c:v>1.688806082289199</c:v>
                </c:pt>
                <c:pt idx="239">
                  <c:v>1.7136829990878504</c:v>
                </c:pt>
                <c:pt idx="240">
                  <c:v>1.5500575057934942</c:v>
                </c:pt>
                <c:pt idx="241">
                  <c:v>1.6024114399604532</c:v>
                </c:pt>
                <c:pt idx="242">
                  <c:v>1.7875084584346257</c:v>
                </c:pt>
                <c:pt idx="243">
                  <c:v>1.6773391796062387</c:v>
                </c:pt>
                <c:pt idx="244">
                  <c:v>1.7943129659897454</c:v>
                </c:pt>
                <c:pt idx="245">
                  <c:v>1.9004748573876016</c:v>
                </c:pt>
                <c:pt idx="246">
                  <c:v>1.8177308877951164</c:v>
                </c:pt>
                <c:pt idx="247">
                  <c:v>1.6730693591400452</c:v>
                </c:pt>
                <c:pt idx="248">
                  <c:v>1.9996965913555844</c:v>
                </c:pt>
                <c:pt idx="249">
                  <c:v>1.8146498394539832</c:v>
                </c:pt>
                <c:pt idx="250">
                  <c:v>1.7344091165833466</c:v>
                </c:pt>
                <c:pt idx="251">
                  <c:v>1.7867718908183245</c:v>
                </c:pt>
                <c:pt idx="252">
                  <c:v>1.7192057346228413</c:v>
                </c:pt>
                <c:pt idx="253">
                  <c:v>1.6402668039483403</c:v>
                </c:pt>
                <c:pt idx="254">
                  <c:v>1.5544719437842307</c:v>
                </c:pt>
                <c:pt idx="255">
                  <c:v>1.7813534887784694</c:v>
                </c:pt>
                <c:pt idx="256">
                  <c:v>2.0643640980962799</c:v>
                </c:pt>
                <c:pt idx="257">
                  <c:v>1.5417170704518521</c:v>
                </c:pt>
                <c:pt idx="258">
                  <c:v>1.6359722493853375</c:v>
                </c:pt>
                <c:pt idx="259">
                  <c:v>2.7463741528571646</c:v>
                </c:pt>
                <c:pt idx="260">
                  <c:v>1.7214908346129381</c:v>
                </c:pt>
                <c:pt idx="261">
                  <c:v>1.9017270702595268</c:v>
                </c:pt>
                <c:pt idx="262">
                  <c:v>1.7252200000603635</c:v>
                </c:pt>
                <c:pt idx="263">
                  <c:v>1.8955250147857525</c:v>
                </c:pt>
                <c:pt idx="264">
                  <c:v>2.4798326666756858</c:v>
                </c:pt>
                <c:pt idx="265">
                  <c:v>1.7466140262539247</c:v>
                </c:pt>
                <c:pt idx="266">
                  <c:v>1.8946039585458663</c:v>
                </c:pt>
                <c:pt idx="267">
                  <c:v>1.9805087650522659</c:v>
                </c:pt>
                <c:pt idx="268">
                  <c:v>1.7109077593722755</c:v>
                </c:pt>
                <c:pt idx="269">
                  <c:v>1.6830158575623848</c:v>
                </c:pt>
                <c:pt idx="270">
                  <c:v>1.9524871515704936</c:v>
                </c:pt>
                <c:pt idx="271">
                  <c:v>1.8214631335152827</c:v>
                </c:pt>
                <c:pt idx="272">
                  <c:v>1.7782723525495419</c:v>
                </c:pt>
                <c:pt idx="273">
                  <c:v>1.5959093254861485</c:v>
                </c:pt>
                <c:pt idx="274">
                  <c:v>2.2630672471919264</c:v>
                </c:pt>
                <c:pt idx="275">
                  <c:v>1.6383090798654532</c:v>
                </c:pt>
                <c:pt idx="276">
                  <c:v>2.1018884964754085</c:v>
                </c:pt>
                <c:pt idx="277">
                  <c:v>1.8294714711645654</c:v>
                </c:pt>
                <c:pt idx="278">
                  <c:v>2.2546785543364587</c:v>
                </c:pt>
                <c:pt idx="279">
                  <c:v>1.7040981507665245</c:v>
                </c:pt>
                <c:pt idx="280">
                  <c:v>2.0703791868898884</c:v>
                </c:pt>
                <c:pt idx="281">
                  <c:v>1.7456984616856863</c:v>
                </c:pt>
                <c:pt idx="282">
                  <c:v>1.7001027143893521</c:v>
                </c:pt>
                <c:pt idx="283">
                  <c:v>1.9164483703929334</c:v>
                </c:pt>
                <c:pt idx="284">
                  <c:v>1.8089103752137001</c:v>
                </c:pt>
                <c:pt idx="285">
                  <c:v>2.0772419098121531</c:v>
                </c:pt>
                <c:pt idx="286">
                  <c:v>1.8805035373347054</c:v>
                </c:pt>
                <c:pt idx="287">
                  <c:v>1.8318608114635324</c:v>
                </c:pt>
                <c:pt idx="288">
                  <c:v>1.8988735300786019</c:v>
                </c:pt>
                <c:pt idx="289">
                  <c:v>1.6930030615189533</c:v>
                </c:pt>
                <c:pt idx="290">
                  <c:v>1.9070675252989879</c:v>
                </c:pt>
                <c:pt idx="291">
                  <c:v>1.6200642028125805</c:v>
                </c:pt>
                <c:pt idx="292">
                  <c:v>1.8454602335522277</c:v>
                </c:pt>
                <c:pt idx="293">
                  <c:v>2.1200186164732733</c:v>
                </c:pt>
                <c:pt idx="294">
                  <c:v>1.6900199286693811</c:v>
                </c:pt>
                <c:pt idx="295">
                  <c:v>1.7290733276273993</c:v>
                </c:pt>
                <c:pt idx="296">
                  <c:v>1.6369031208223512</c:v>
                </c:pt>
                <c:pt idx="297">
                  <c:v>1.7305567779595521</c:v>
                </c:pt>
                <c:pt idx="298">
                  <c:v>1.6553438584935285</c:v>
                </c:pt>
                <c:pt idx="299">
                  <c:v>1.666474529335078</c:v>
                </c:pt>
                <c:pt idx="300">
                  <c:v>1.5644566012681242</c:v>
                </c:pt>
                <c:pt idx="301">
                  <c:v>1.5210118498337508</c:v>
                </c:pt>
                <c:pt idx="302">
                  <c:v>2.2311496533835</c:v>
                </c:pt>
                <c:pt idx="303">
                  <c:v>1.6877864132848861</c:v>
                </c:pt>
                <c:pt idx="304">
                  <c:v>1.9099794916970831</c:v>
                </c:pt>
                <c:pt idx="305">
                  <c:v>1.7456578968769387</c:v>
                </c:pt>
                <c:pt idx="306">
                  <c:v>1.6983371224346158</c:v>
                </c:pt>
                <c:pt idx="307">
                  <c:v>2.1705646229289832</c:v>
                </c:pt>
                <c:pt idx="308">
                  <c:v>1.7485522766337298</c:v>
                </c:pt>
                <c:pt idx="309">
                  <c:v>1.7494736366186561</c:v>
                </c:pt>
                <c:pt idx="310">
                  <c:v>1.8876968295381127</c:v>
                </c:pt>
                <c:pt idx="311">
                  <c:v>1.6347134275441377</c:v>
                </c:pt>
                <c:pt idx="312">
                  <c:v>2.3950766317533581</c:v>
                </c:pt>
                <c:pt idx="313">
                  <c:v>2.0726480983737896</c:v>
                </c:pt>
                <c:pt idx="314">
                  <c:v>1.8612721488245119</c:v>
                </c:pt>
                <c:pt idx="315">
                  <c:v>2.1214069225735384</c:v>
                </c:pt>
                <c:pt idx="316">
                  <c:v>1.7676144034325039</c:v>
                </c:pt>
                <c:pt idx="317">
                  <c:v>1.7070412469613694</c:v>
                </c:pt>
                <c:pt idx="318">
                  <c:v>1.8804220229215804</c:v>
                </c:pt>
                <c:pt idx="319">
                  <c:v>1.8728908446287669</c:v>
                </c:pt>
                <c:pt idx="320">
                  <c:v>1.6855866427048289</c:v>
                </c:pt>
                <c:pt idx="321">
                  <c:v>1.6249306547662881</c:v>
                </c:pt>
                <c:pt idx="322">
                  <c:v>1.7934443967094691</c:v>
                </c:pt>
                <c:pt idx="323">
                  <c:v>1.8183973411477579</c:v>
                </c:pt>
                <c:pt idx="324">
                  <c:v>2.2533331006126374</c:v>
                </c:pt>
                <c:pt idx="325">
                  <c:v>2.1051185412536695</c:v>
                </c:pt>
                <c:pt idx="326">
                  <c:v>2.1384618160168865</c:v>
                </c:pt>
                <c:pt idx="327">
                  <c:v>1.5683108826837919</c:v>
                </c:pt>
                <c:pt idx="328">
                  <c:v>1.5488473949345736</c:v>
                </c:pt>
                <c:pt idx="329">
                  <c:v>1.7739562966871742</c:v>
                </c:pt>
                <c:pt idx="330">
                  <c:v>2.0498668804726772</c:v>
                </c:pt>
                <c:pt idx="331">
                  <c:v>1.6402993632845984</c:v>
                </c:pt>
                <c:pt idx="332">
                  <c:v>1.9729106511718619</c:v>
                </c:pt>
                <c:pt idx="333">
                  <c:v>1.6372606571871693</c:v>
                </c:pt>
                <c:pt idx="334">
                  <c:v>2.1602755549784391</c:v>
                </c:pt>
                <c:pt idx="335">
                  <c:v>1.9189680512429323</c:v>
                </c:pt>
                <c:pt idx="336">
                  <c:v>1.8787827829104831</c:v>
                </c:pt>
                <c:pt idx="337">
                  <c:v>1.8622696964686209</c:v>
                </c:pt>
                <c:pt idx="338">
                  <c:v>1.8043986037320396</c:v>
                </c:pt>
                <c:pt idx="339">
                  <c:v>1.6007585051386455</c:v>
                </c:pt>
                <c:pt idx="340">
                  <c:v>1.7296912634114299</c:v>
                </c:pt>
                <c:pt idx="341">
                  <c:v>1.5537538782778553</c:v>
                </c:pt>
              </c:numCache>
            </c:numRef>
          </c:xVal>
          <c:yVal>
            <c:numRef>
              <c:f>raw!$N$2:$N$343</c:f>
              <c:numCache>
                <c:formatCode>General</c:formatCode>
                <c:ptCount val="342"/>
                <c:pt idx="0">
                  <c:v>2.453711830954568</c:v>
                </c:pt>
                <c:pt idx="1">
                  <c:v>2.1386293489306931</c:v>
                </c:pt>
                <c:pt idx="2">
                  <c:v>1.9710770381981968</c:v>
                </c:pt>
                <c:pt idx="3">
                  <c:v>2.7125969939348678</c:v>
                </c:pt>
                <c:pt idx="4">
                  <c:v>2.0317384836635739</c:v>
                </c:pt>
                <c:pt idx="5">
                  <c:v>3.1221592444784529</c:v>
                </c:pt>
                <c:pt idx="6">
                  <c:v>2.8842798269389376</c:v>
                </c:pt>
                <c:pt idx="7">
                  <c:v>2.4033779018791983</c:v>
                </c:pt>
                <c:pt idx="8">
                  <c:v>3.0563963527575773</c:v>
                </c:pt>
                <c:pt idx="9">
                  <c:v>2.6268818759346693</c:v>
                </c:pt>
                <c:pt idx="10">
                  <c:v>3.2743753512476585</c:v>
                </c:pt>
                <c:pt idx="11">
                  <c:v>3.7285230795687272</c:v>
                </c:pt>
                <c:pt idx="12">
                  <c:v>2.7497413764598244</c:v>
                </c:pt>
                <c:pt idx="13">
                  <c:v>2.5221468698737564</c:v>
                </c:pt>
                <c:pt idx="14">
                  <c:v>2.1125229937424046</c:v>
                </c:pt>
                <c:pt idx="15">
                  <c:v>2.5469950415091827</c:v>
                </c:pt>
                <c:pt idx="16">
                  <c:v>3.2468837093488081</c:v>
                </c:pt>
                <c:pt idx="17">
                  <c:v>2.1607641028256368</c:v>
                </c:pt>
                <c:pt idx="18">
                  <c:v>1.669981976072562</c:v>
                </c:pt>
                <c:pt idx="19">
                  <c:v>2.5627627360109004</c:v>
                </c:pt>
                <c:pt idx="20">
                  <c:v>2.5361266240403144</c:v>
                </c:pt>
                <c:pt idx="21">
                  <c:v>2.8256666547697944</c:v>
                </c:pt>
                <c:pt idx="22">
                  <c:v>3.0365773049583527</c:v>
                </c:pt>
                <c:pt idx="23">
                  <c:v>2.0964951271083185</c:v>
                </c:pt>
                <c:pt idx="24">
                  <c:v>2.4240487822613113</c:v>
                </c:pt>
                <c:pt idx="25">
                  <c:v>2.4793834789293685</c:v>
                </c:pt>
                <c:pt idx="26">
                  <c:v>2.1085409009401026</c:v>
                </c:pt>
                <c:pt idx="27">
                  <c:v>3.0013259495056657</c:v>
                </c:pt>
                <c:pt idx="28">
                  <c:v>2.5360868594943806</c:v>
                </c:pt>
                <c:pt idx="29">
                  <c:v>3.4122333620119285</c:v>
                </c:pt>
                <c:pt idx="30">
                  <c:v>2.710363038436602</c:v>
                </c:pt>
                <c:pt idx="31">
                  <c:v>2.9007542423665904</c:v>
                </c:pt>
                <c:pt idx="32">
                  <c:v>2.7894088791569573</c:v>
                </c:pt>
                <c:pt idx="33">
                  <c:v>2.5463793419903791</c:v>
                </c:pt>
                <c:pt idx="34">
                  <c:v>1.9979412331630901</c:v>
                </c:pt>
                <c:pt idx="35">
                  <c:v>2.2170577405068941</c:v>
                </c:pt>
                <c:pt idx="36">
                  <c:v>2.1814877753622484</c:v>
                </c:pt>
                <c:pt idx="37">
                  <c:v>2.2201314830805252</c:v>
                </c:pt>
                <c:pt idx="38">
                  <c:v>1.8366336232149514</c:v>
                </c:pt>
                <c:pt idx="39">
                  <c:v>2.16046309861024</c:v>
                </c:pt>
                <c:pt idx="40">
                  <c:v>2.45940535427704</c:v>
                </c:pt>
                <c:pt idx="41">
                  <c:v>2.5284043696131762</c:v>
                </c:pt>
                <c:pt idx="42">
                  <c:v>1.9409048767735246</c:v>
                </c:pt>
                <c:pt idx="43">
                  <c:v>2.6091626370513898</c:v>
                </c:pt>
                <c:pt idx="44">
                  <c:v>2.5861188209670467</c:v>
                </c:pt>
                <c:pt idx="45">
                  <c:v>2.7115269214192934</c:v>
                </c:pt>
                <c:pt idx="46">
                  <c:v>1.6281678963723396</c:v>
                </c:pt>
                <c:pt idx="47">
                  <c:v>2.0076983860489483</c:v>
                </c:pt>
                <c:pt idx="48">
                  <c:v>2.3643496968861366</c:v>
                </c:pt>
                <c:pt idx="49">
                  <c:v>2.0980999835199294</c:v>
                </c:pt>
                <c:pt idx="50">
                  <c:v>3.277059163613246</c:v>
                </c:pt>
                <c:pt idx="51">
                  <c:v>2.911031924837916</c:v>
                </c:pt>
                <c:pt idx="52">
                  <c:v>2.0709505675919755</c:v>
                </c:pt>
                <c:pt idx="53">
                  <c:v>2.4928162976855197</c:v>
                </c:pt>
                <c:pt idx="54">
                  <c:v>2.2145147411414388</c:v>
                </c:pt>
                <c:pt idx="55">
                  <c:v>2.1751123758372648</c:v>
                </c:pt>
                <c:pt idx="56">
                  <c:v>2.0435748746693578</c:v>
                </c:pt>
                <c:pt idx="57">
                  <c:v>1.8056733012232069</c:v>
                </c:pt>
                <c:pt idx="58">
                  <c:v>2.6832356586051476</c:v>
                </c:pt>
                <c:pt idx="59">
                  <c:v>2.9003915578550949</c:v>
                </c:pt>
                <c:pt idx="60">
                  <c:v>1.5557716963604127</c:v>
                </c:pt>
                <c:pt idx="61">
                  <c:v>3.4878838944949462</c:v>
                </c:pt>
                <c:pt idx="62">
                  <c:v>2.6425461876819156</c:v>
                </c:pt>
                <c:pt idx="63">
                  <c:v>1.7252248384529365</c:v>
                </c:pt>
                <c:pt idx="64">
                  <c:v>2.4143610568444709</c:v>
                </c:pt>
                <c:pt idx="65">
                  <c:v>2.3991638713603356</c:v>
                </c:pt>
                <c:pt idx="66">
                  <c:v>3.1722690265801234</c:v>
                </c:pt>
                <c:pt idx="67">
                  <c:v>3.3341844666746083</c:v>
                </c:pt>
                <c:pt idx="68">
                  <c:v>1.8268667144458817</c:v>
                </c:pt>
                <c:pt idx="69">
                  <c:v>2.0872897313239753</c:v>
                </c:pt>
                <c:pt idx="70">
                  <c:v>1.585999575169724</c:v>
                </c:pt>
                <c:pt idx="71">
                  <c:v>2.6187814502234019</c:v>
                </c:pt>
                <c:pt idx="72">
                  <c:v>2.5021949332459572</c:v>
                </c:pt>
                <c:pt idx="73">
                  <c:v>2.5267496274152075</c:v>
                </c:pt>
                <c:pt idx="74">
                  <c:v>2.6766769208654595</c:v>
                </c:pt>
                <c:pt idx="75">
                  <c:v>1.9155422586058108</c:v>
                </c:pt>
                <c:pt idx="76">
                  <c:v>2.6966274847343583</c:v>
                </c:pt>
                <c:pt idx="77">
                  <c:v>2.0986934582135213</c:v>
                </c:pt>
                <c:pt idx="78">
                  <c:v>2.3641298857949069</c:v>
                </c:pt>
                <c:pt idx="79">
                  <c:v>1.9981772650873895</c:v>
                </c:pt>
                <c:pt idx="80">
                  <c:v>2.1965446814143372</c:v>
                </c:pt>
                <c:pt idx="81">
                  <c:v>1.9099293385618261</c:v>
                </c:pt>
                <c:pt idx="82">
                  <c:v>3.2013963337187419</c:v>
                </c:pt>
                <c:pt idx="83">
                  <c:v>2.3576839878926035</c:v>
                </c:pt>
                <c:pt idx="84">
                  <c:v>2.6234520057897961</c:v>
                </c:pt>
                <c:pt idx="85">
                  <c:v>2.590930127628801</c:v>
                </c:pt>
                <c:pt idx="86">
                  <c:v>3.3082909617768341</c:v>
                </c:pt>
                <c:pt idx="87">
                  <c:v>2.2961580089923648</c:v>
                </c:pt>
                <c:pt idx="88">
                  <c:v>1.732862214189925</c:v>
                </c:pt>
                <c:pt idx="89">
                  <c:v>2.0329884587178602</c:v>
                </c:pt>
                <c:pt idx="90">
                  <c:v>1.7901205942138756</c:v>
                </c:pt>
                <c:pt idx="91">
                  <c:v>2.3098797737092656</c:v>
                </c:pt>
                <c:pt idx="92">
                  <c:v>2.1664283256946866</c:v>
                </c:pt>
                <c:pt idx="93">
                  <c:v>2.5059622630791387</c:v>
                </c:pt>
                <c:pt idx="94">
                  <c:v>2.2065051693416153</c:v>
                </c:pt>
                <c:pt idx="95">
                  <c:v>2.1368058935411156</c:v>
                </c:pt>
                <c:pt idx="96">
                  <c:v>1.5822149989759944</c:v>
                </c:pt>
                <c:pt idx="97">
                  <c:v>1.4895704104936907</c:v>
                </c:pt>
                <c:pt idx="98">
                  <c:v>1.5496215000951334</c:v>
                </c:pt>
                <c:pt idx="99">
                  <c:v>3.4772259062793078</c:v>
                </c:pt>
                <c:pt idx="100">
                  <c:v>2.1806882440939597</c:v>
                </c:pt>
                <c:pt idx="101">
                  <c:v>2.1443800695292006</c:v>
                </c:pt>
                <c:pt idx="102">
                  <c:v>1.6078429986760483</c:v>
                </c:pt>
                <c:pt idx="103">
                  <c:v>2.8738392353461095</c:v>
                </c:pt>
                <c:pt idx="104">
                  <c:v>1.9313439842272828</c:v>
                </c:pt>
                <c:pt idx="105">
                  <c:v>2.030335070195032</c:v>
                </c:pt>
                <c:pt idx="106">
                  <c:v>1.7267880222591647</c:v>
                </c:pt>
                <c:pt idx="107">
                  <c:v>2.2286407621100657</c:v>
                </c:pt>
                <c:pt idx="108">
                  <c:v>1.9996622476044545</c:v>
                </c:pt>
                <c:pt idx="109">
                  <c:v>2.5623175354943428</c:v>
                </c:pt>
                <c:pt idx="110">
                  <c:v>3.4125712554196759</c:v>
                </c:pt>
                <c:pt idx="111">
                  <c:v>2.5166667273795928</c:v>
                </c:pt>
                <c:pt idx="112">
                  <c:v>2.3894868662104862</c:v>
                </c:pt>
                <c:pt idx="113">
                  <c:v>2.5033251069413014</c:v>
                </c:pt>
                <c:pt idx="114">
                  <c:v>2.499658568470875</c:v>
                </c:pt>
                <c:pt idx="115">
                  <c:v>2.3047908485750122</c:v>
                </c:pt>
                <c:pt idx="116">
                  <c:v>1.5943687209562492</c:v>
                </c:pt>
                <c:pt idx="117">
                  <c:v>2.5932911101608043</c:v>
                </c:pt>
                <c:pt idx="118">
                  <c:v>2.431020074723897</c:v>
                </c:pt>
                <c:pt idx="119">
                  <c:v>1.9466063754643519</c:v>
                </c:pt>
                <c:pt idx="120">
                  <c:v>1.486172593289629</c:v>
                </c:pt>
                <c:pt idx="121">
                  <c:v>1.609446317077643</c:v>
                </c:pt>
                <c:pt idx="122">
                  <c:v>2.7554494169126986</c:v>
                </c:pt>
                <c:pt idx="123">
                  <c:v>2.3288067423351384</c:v>
                </c:pt>
                <c:pt idx="124">
                  <c:v>3.0593073815789711</c:v>
                </c:pt>
                <c:pt idx="125">
                  <c:v>2.1147619108679803</c:v>
                </c:pt>
                <c:pt idx="126">
                  <c:v>3.1292371892380437</c:v>
                </c:pt>
                <c:pt idx="127">
                  <c:v>2.4846760475971514</c:v>
                </c:pt>
                <c:pt idx="128">
                  <c:v>2.0649633855284422</c:v>
                </c:pt>
                <c:pt idx="129">
                  <c:v>2.320687771492175</c:v>
                </c:pt>
                <c:pt idx="130">
                  <c:v>2.0823618077418806</c:v>
                </c:pt>
                <c:pt idx="131">
                  <c:v>2.2496884017325205</c:v>
                </c:pt>
                <c:pt idx="132">
                  <c:v>3.8129390609660847</c:v>
                </c:pt>
                <c:pt idx="133">
                  <c:v>1.9223170578751843</c:v>
                </c:pt>
                <c:pt idx="134">
                  <c:v>3.6365024924640807</c:v>
                </c:pt>
                <c:pt idx="135">
                  <c:v>1.9360431009963672</c:v>
                </c:pt>
                <c:pt idx="136">
                  <c:v>2.8132083686938754</c:v>
                </c:pt>
                <c:pt idx="137">
                  <c:v>3.2355433658800665</c:v>
                </c:pt>
                <c:pt idx="138">
                  <c:v>2.9690431204869885</c:v>
                </c:pt>
                <c:pt idx="139">
                  <c:v>2.3217076380132471</c:v>
                </c:pt>
                <c:pt idx="140">
                  <c:v>2.4938946312513037</c:v>
                </c:pt>
                <c:pt idx="141">
                  <c:v>2.6132924481179112</c:v>
                </c:pt>
                <c:pt idx="142">
                  <c:v>3.6247090895097123</c:v>
                </c:pt>
                <c:pt idx="143">
                  <c:v>1.8979666818376975</c:v>
                </c:pt>
                <c:pt idx="144">
                  <c:v>2.2543108595491592</c:v>
                </c:pt>
                <c:pt idx="145">
                  <c:v>1.8746659849790721</c:v>
                </c:pt>
                <c:pt idx="146">
                  <c:v>2.4816269050667485</c:v>
                </c:pt>
                <c:pt idx="147">
                  <c:v>2.9364525362961622</c:v>
                </c:pt>
                <c:pt idx="148">
                  <c:v>1.6398761595105715</c:v>
                </c:pt>
                <c:pt idx="149">
                  <c:v>2.4070417008993186</c:v>
                </c:pt>
                <c:pt idx="150">
                  <c:v>3.8036587821077714</c:v>
                </c:pt>
                <c:pt idx="151">
                  <c:v>2.2847677905164967</c:v>
                </c:pt>
                <c:pt idx="152">
                  <c:v>1.6186730034061785</c:v>
                </c:pt>
                <c:pt idx="153">
                  <c:v>2.6617315060364808</c:v>
                </c:pt>
                <c:pt idx="154">
                  <c:v>2.6678878861673541</c:v>
                </c:pt>
                <c:pt idx="155">
                  <c:v>3.8017550431817728</c:v>
                </c:pt>
                <c:pt idx="156">
                  <c:v>3.0188563836347617</c:v>
                </c:pt>
                <c:pt idx="157">
                  <c:v>2.7672046823088245</c:v>
                </c:pt>
                <c:pt idx="158">
                  <c:v>2.93763434085646</c:v>
                </c:pt>
                <c:pt idx="159">
                  <c:v>2.1241461188206605</c:v>
                </c:pt>
                <c:pt idx="160">
                  <c:v>2.1624547744224563</c:v>
                </c:pt>
                <c:pt idx="161">
                  <c:v>2.1391743105152368</c:v>
                </c:pt>
                <c:pt idx="162">
                  <c:v>2.5797531502887265</c:v>
                </c:pt>
                <c:pt idx="163">
                  <c:v>2.0518334948185868</c:v>
                </c:pt>
                <c:pt idx="164">
                  <c:v>3.534586792446925</c:v>
                </c:pt>
                <c:pt idx="165">
                  <c:v>2.1819058501721877</c:v>
                </c:pt>
                <c:pt idx="166">
                  <c:v>2.654213709240882</c:v>
                </c:pt>
                <c:pt idx="167">
                  <c:v>2.9096468594030727</c:v>
                </c:pt>
                <c:pt idx="168">
                  <c:v>2.8675690881156766</c:v>
                </c:pt>
                <c:pt idx="169">
                  <c:v>2.0295718997681145</c:v>
                </c:pt>
                <c:pt idx="170">
                  <c:v>2.3150140191976543</c:v>
                </c:pt>
                <c:pt idx="171">
                  <c:v>1.7872223649419634</c:v>
                </c:pt>
                <c:pt idx="172">
                  <c:v>2.5530417826809115</c:v>
                </c:pt>
                <c:pt idx="173">
                  <c:v>2.7594662684205962</c:v>
                </c:pt>
                <c:pt idx="174">
                  <c:v>1.6292560191703309</c:v>
                </c:pt>
                <c:pt idx="175">
                  <c:v>2.6110707123949481</c:v>
                </c:pt>
                <c:pt idx="176">
                  <c:v>2.6837001855921954</c:v>
                </c:pt>
                <c:pt idx="177">
                  <c:v>2.2199801711110272</c:v>
                </c:pt>
                <c:pt idx="178">
                  <c:v>3.0022655297183416</c:v>
                </c:pt>
                <c:pt idx="179">
                  <c:v>2.3029097747241862</c:v>
                </c:pt>
                <c:pt idx="180">
                  <c:v>2.2037713744240102</c:v>
                </c:pt>
                <c:pt idx="181">
                  <c:v>2.3314816045028222</c:v>
                </c:pt>
                <c:pt idx="182">
                  <c:v>3.0552134038126568</c:v>
                </c:pt>
                <c:pt idx="183">
                  <c:v>2.1983659076333391</c:v>
                </c:pt>
                <c:pt idx="184">
                  <c:v>1.9513821883327429</c:v>
                </c:pt>
                <c:pt idx="185">
                  <c:v>1.7557491681921296</c:v>
                </c:pt>
                <c:pt idx="186">
                  <c:v>2.3989451409400124</c:v>
                </c:pt>
                <c:pt idx="187">
                  <c:v>2.838188383924253</c:v>
                </c:pt>
                <c:pt idx="188">
                  <c:v>2.1496983573037327</c:v>
                </c:pt>
                <c:pt idx="189">
                  <c:v>3.1428497015753747</c:v>
                </c:pt>
                <c:pt idx="190">
                  <c:v>1.7812629411155583</c:v>
                </c:pt>
                <c:pt idx="191">
                  <c:v>2.1926299740562563</c:v>
                </c:pt>
                <c:pt idx="192">
                  <c:v>3.2524833014744701</c:v>
                </c:pt>
                <c:pt idx="193">
                  <c:v>3.2541674694249862</c:v>
                </c:pt>
                <c:pt idx="194">
                  <c:v>3.9036887729468344</c:v>
                </c:pt>
                <c:pt idx="195">
                  <c:v>2.4000315069783302</c:v>
                </c:pt>
                <c:pt idx="196">
                  <c:v>2.3668808357034123</c:v>
                </c:pt>
                <c:pt idx="197">
                  <c:v>2.9346945808699361</c:v>
                </c:pt>
                <c:pt idx="198">
                  <c:v>2.9361968634378557</c:v>
                </c:pt>
                <c:pt idx="199">
                  <c:v>3.2583391596096742</c:v>
                </c:pt>
                <c:pt idx="200">
                  <c:v>2.3665658716157152</c:v>
                </c:pt>
                <c:pt idx="201">
                  <c:v>2.001345667188188</c:v>
                </c:pt>
                <c:pt idx="202">
                  <c:v>2.5032175038412232</c:v>
                </c:pt>
                <c:pt idx="203">
                  <c:v>3.5886040488540405</c:v>
                </c:pt>
                <c:pt idx="204">
                  <c:v>2.2206813729153949</c:v>
                </c:pt>
                <c:pt idx="205">
                  <c:v>2.9800475767426944</c:v>
                </c:pt>
                <c:pt idx="206">
                  <c:v>2.0649051641349621</c:v>
                </c:pt>
                <c:pt idx="207">
                  <c:v>2.6172105612931174</c:v>
                </c:pt>
                <c:pt idx="208">
                  <c:v>1.3840062234562673</c:v>
                </c:pt>
                <c:pt idx="209">
                  <c:v>2.1266791776391014</c:v>
                </c:pt>
                <c:pt idx="210">
                  <c:v>2.4371382675903588</c:v>
                </c:pt>
                <c:pt idx="211">
                  <c:v>2.7857083261581987</c:v>
                </c:pt>
                <c:pt idx="212">
                  <c:v>2.3207488625071813</c:v>
                </c:pt>
                <c:pt idx="213">
                  <c:v>2.0555288397239768</c:v>
                </c:pt>
                <c:pt idx="214">
                  <c:v>1.9302543667060585</c:v>
                </c:pt>
                <c:pt idx="215">
                  <c:v>3.4320294502607855</c:v>
                </c:pt>
                <c:pt idx="216">
                  <c:v>2.98780436153397</c:v>
                </c:pt>
                <c:pt idx="217">
                  <c:v>2.1906540870645381</c:v>
                </c:pt>
                <c:pt idx="218">
                  <c:v>2.4683856186260686</c:v>
                </c:pt>
                <c:pt idx="219">
                  <c:v>1.7852839369396105</c:v>
                </c:pt>
                <c:pt idx="220">
                  <c:v>1.5960009828045116</c:v>
                </c:pt>
                <c:pt idx="221">
                  <c:v>2.0786494764424841</c:v>
                </c:pt>
                <c:pt idx="222">
                  <c:v>2.3478812435757472</c:v>
                </c:pt>
                <c:pt idx="223">
                  <c:v>2.8976168833309552</c:v>
                </c:pt>
                <c:pt idx="224">
                  <c:v>2.514163622017338</c:v>
                </c:pt>
                <c:pt idx="225">
                  <c:v>2.5164254312292202</c:v>
                </c:pt>
                <c:pt idx="226">
                  <c:v>1.9068964230541789</c:v>
                </c:pt>
                <c:pt idx="227">
                  <c:v>1.7807825995804847</c:v>
                </c:pt>
                <c:pt idx="228">
                  <c:v>1.7352895706166915</c:v>
                </c:pt>
                <c:pt idx="229">
                  <c:v>3.0617564502785863</c:v>
                </c:pt>
                <c:pt idx="230">
                  <c:v>1.8873252084552867</c:v>
                </c:pt>
                <c:pt idx="231">
                  <c:v>3.2980922056233668</c:v>
                </c:pt>
                <c:pt idx="232">
                  <c:v>2.0081692190198046</c:v>
                </c:pt>
                <c:pt idx="233">
                  <c:v>2.7357488370493801</c:v>
                </c:pt>
                <c:pt idx="234">
                  <c:v>2.3390219466434714</c:v>
                </c:pt>
                <c:pt idx="235">
                  <c:v>3.0546429054758124</c:v>
                </c:pt>
                <c:pt idx="236">
                  <c:v>2.4464573941535321</c:v>
                </c:pt>
                <c:pt idx="237">
                  <c:v>2.9229698290396593</c:v>
                </c:pt>
                <c:pt idx="238">
                  <c:v>2.490571535656775</c:v>
                </c:pt>
                <c:pt idx="239">
                  <c:v>2.7320289567499882</c:v>
                </c:pt>
                <c:pt idx="240">
                  <c:v>1.9174290489450396</c:v>
                </c:pt>
                <c:pt idx="241">
                  <c:v>1.7423761062263581</c:v>
                </c:pt>
                <c:pt idx="242">
                  <c:v>2.700320294903634</c:v>
                </c:pt>
                <c:pt idx="243">
                  <c:v>2.0452090237536633</c:v>
                </c:pt>
                <c:pt idx="244">
                  <c:v>2.3608356148794827</c:v>
                </c:pt>
                <c:pt idx="245">
                  <c:v>3.0116976557385486</c:v>
                </c:pt>
                <c:pt idx="246">
                  <c:v>2.6675649711730469</c:v>
                </c:pt>
                <c:pt idx="247">
                  <c:v>2.2563326483776391</c:v>
                </c:pt>
                <c:pt idx="248">
                  <c:v>2.5281184618691097</c:v>
                </c:pt>
                <c:pt idx="249">
                  <c:v>2.6074199864152985</c:v>
                </c:pt>
                <c:pt idx="250">
                  <c:v>2.472264663855102</c:v>
                </c:pt>
                <c:pt idx="251">
                  <c:v>2.4472897878727795</c:v>
                </c:pt>
                <c:pt idx="252">
                  <c:v>2.3232576423940676</c:v>
                </c:pt>
                <c:pt idx="253">
                  <c:v>2.2082758148649337</c:v>
                </c:pt>
                <c:pt idx="254">
                  <c:v>1.9216614118056445</c:v>
                </c:pt>
                <c:pt idx="255">
                  <c:v>2.6301273212943168</c:v>
                </c:pt>
                <c:pt idx="256">
                  <c:v>3.497926322433047</c:v>
                </c:pt>
                <c:pt idx="257">
                  <c:v>2.0291962417719849</c:v>
                </c:pt>
                <c:pt idx="258">
                  <c:v>2.3809604565317075</c:v>
                </c:pt>
                <c:pt idx="259">
                  <c:v>4.5630338462354416</c:v>
                </c:pt>
                <c:pt idx="260">
                  <c:v>2.3560851993430862</c:v>
                </c:pt>
                <c:pt idx="261">
                  <c:v>2.6296276095241509</c:v>
                </c:pt>
                <c:pt idx="262">
                  <c:v>2.4744364272859376</c:v>
                </c:pt>
                <c:pt idx="263">
                  <c:v>2.4987958934122605</c:v>
                </c:pt>
                <c:pt idx="264">
                  <c:v>3.8281911179790264</c:v>
                </c:pt>
                <c:pt idx="265">
                  <c:v>2.4306791734216109</c:v>
                </c:pt>
                <c:pt idx="266">
                  <c:v>2.3865408739500809</c:v>
                </c:pt>
                <c:pt idx="267">
                  <c:v>3.2543951021515998</c:v>
                </c:pt>
                <c:pt idx="268">
                  <c:v>2.1462285027968639</c:v>
                </c:pt>
                <c:pt idx="269">
                  <c:v>2.3650307718122217</c:v>
                </c:pt>
                <c:pt idx="270">
                  <c:v>2.9516104890811112</c:v>
                </c:pt>
                <c:pt idx="271">
                  <c:v>2.4730816426294449</c:v>
                </c:pt>
                <c:pt idx="272">
                  <c:v>2.6588563207238396</c:v>
                </c:pt>
                <c:pt idx="273">
                  <c:v>2.0111966639978642</c:v>
                </c:pt>
                <c:pt idx="274">
                  <c:v>3.4753163452806013</c:v>
                </c:pt>
                <c:pt idx="275">
                  <c:v>2.0836211845037274</c:v>
                </c:pt>
                <c:pt idx="276">
                  <c:v>3.1128727415416431</c:v>
                </c:pt>
                <c:pt idx="277">
                  <c:v>2.6292074510867551</c:v>
                </c:pt>
                <c:pt idx="278">
                  <c:v>3.3667204232268841</c:v>
                </c:pt>
                <c:pt idx="279">
                  <c:v>2.3567378890135644</c:v>
                </c:pt>
                <c:pt idx="280">
                  <c:v>3.3610253972484654</c:v>
                </c:pt>
                <c:pt idx="281">
                  <c:v>2.6321244097810967</c:v>
                </c:pt>
                <c:pt idx="282">
                  <c:v>2.1916022851889609</c:v>
                </c:pt>
                <c:pt idx="283">
                  <c:v>2.8273502489976807</c:v>
                </c:pt>
                <c:pt idx="284">
                  <c:v>2.7524198420343957</c:v>
                </c:pt>
                <c:pt idx="285">
                  <c:v>3.1097692230849256</c:v>
                </c:pt>
                <c:pt idx="286">
                  <c:v>2.9568493762261485</c:v>
                </c:pt>
                <c:pt idx="287">
                  <c:v>3.0341388774468858</c:v>
                </c:pt>
                <c:pt idx="288">
                  <c:v>3.0088287912142122</c:v>
                </c:pt>
                <c:pt idx="289">
                  <c:v>2.0918248270014241</c:v>
                </c:pt>
                <c:pt idx="290">
                  <c:v>2.9517334113961637</c:v>
                </c:pt>
                <c:pt idx="291">
                  <c:v>1.9892131264872068</c:v>
                </c:pt>
                <c:pt idx="292">
                  <c:v>2.886891644995953</c:v>
                </c:pt>
                <c:pt idx="293">
                  <c:v>3.3582923970447074</c:v>
                </c:pt>
                <c:pt idx="294">
                  <c:v>2.4718770715898142</c:v>
                </c:pt>
                <c:pt idx="295">
                  <c:v>2.3107835905018956</c:v>
                </c:pt>
                <c:pt idx="296">
                  <c:v>2.2937235087191903</c:v>
                </c:pt>
                <c:pt idx="297">
                  <c:v>2.2452815460860389</c:v>
                </c:pt>
                <c:pt idx="298">
                  <c:v>2.2621292046624544</c:v>
                </c:pt>
                <c:pt idx="299">
                  <c:v>2.2998713024704296</c:v>
                </c:pt>
                <c:pt idx="300">
                  <c:v>2.0247710072848726</c:v>
                </c:pt>
                <c:pt idx="301">
                  <c:v>1.8230388813476757</c:v>
                </c:pt>
                <c:pt idx="302">
                  <c:v>3.3412332384763404</c:v>
                </c:pt>
                <c:pt idx="303">
                  <c:v>2.3272050852172019</c:v>
                </c:pt>
                <c:pt idx="304">
                  <c:v>2.998681227852416</c:v>
                </c:pt>
                <c:pt idx="305">
                  <c:v>2.2553588336856136</c:v>
                </c:pt>
                <c:pt idx="306">
                  <c:v>2.3705354889958468</c:v>
                </c:pt>
                <c:pt idx="307">
                  <c:v>3.5206418405762294</c:v>
                </c:pt>
                <c:pt idx="308">
                  <c:v>2.4918961488671192</c:v>
                </c:pt>
                <c:pt idx="309">
                  <c:v>2.5480591994675947</c:v>
                </c:pt>
                <c:pt idx="310">
                  <c:v>2.7108703966387324</c:v>
                </c:pt>
                <c:pt idx="311">
                  <c:v>1.7903777360380007</c:v>
                </c:pt>
                <c:pt idx="312">
                  <c:v>4.0316941029726046</c:v>
                </c:pt>
                <c:pt idx="313">
                  <c:v>3.1877240337048796</c:v>
                </c:pt>
                <c:pt idx="314">
                  <c:v>2.4670027211168768</c:v>
                </c:pt>
                <c:pt idx="315">
                  <c:v>3.3548592374251385</c:v>
                </c:pt>
                <c:pt idx="316">
                  <c:v>2.6363201834589907</c:v>
                </c:pt>
                <c:pt idx="317">
                  <c:v>2.0978214291415656</c:v>
                </c:pt>
                <c:pt idx="318">
                  <c:v>2.6339926359306283</c:v>
                </c:pt>
                <c:pt idx="319">
                  <c:v>2.8144791480868672</c:v>
                </c:pt>
                <c:pt idx="320">
                  <c:v>2.2961470726125115</c:v>
                </c:pt>
                <c:pt idx="321">
                  <c:v>1.9286928716124447</c:v>
                </c:pt>
                <c:pt idx="322">
                  <c:v>2.2918996933667266</c:v>
                </c:pt>
                <c:pt idx="323">
                  <c:v>2.4485590762062852</c:v>
                </c:pt>
                <c:pt idx="324">
                  <c:v>3.5979372831502276</c:v>
                </c:pt>
                <c:pt idx="325">
                  <c:v>3.1177531569541119</c:v>
                </c:pt>
                <c:pt idx="326">
                  <c:v>3.5460285584342315</c:v>
                </c:pt>
                <c:pt idx="327">
                  <c:v>1.9359836419882248</c:v>
                </c:pt>
                <c:pt idx="328">
                  <c:v>1.9424580782925234</c:v>
                </c:pt>
                <c:pt idx="329">
                  <c:v>2.6494548666732962</c:v>
                </c:pt>
                <c:pt idx="330">
                  <c:v>3.0678063363941543</c:v>
                </c:pt>
                <c:pt idx="331">
                  <c:v>2.0740555738969837</c:v>
                </c:pt>
                <c:pt idx="332">
                  <c:v>3.0572273456365529</c:v>
                </c:pt>
                <c:pt idx="333">
                  <c:v>1.7560681200783563</c:v>
                </c:pt>
                <c:pt idx="334">
                  <c:v>3.4614882946760983</c:v>
                </c:pt>
                <c:pt idx="335">
                  <c:v>2.3524610474994021</c:v>
                </c:pt>
                <c:pt idx="336">
                  <c:v>2.9021251790484301</c:v>
                </c:pt>
                <c:pt idx="337">
                  <c:v>2.5068998673126237</c:v>
                </c:pt>
                <c:pt idx="338">
                  <c:v>2.1519827597175354</c:v>
                </c:pt>
                <c:pt idx="339">
                  <c:v>1.855602773317109</c:v>
                </c:pt>
                <c:pt idx="340">
                  <c:v>2.5965957933125328</c:v>
                </c:pt>
                <c:pt idx="341">
                  <c:v>2.0752671810850303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CE0-4363-8384-F777A411542F}"/>
            </c:ext>
          </c:extLst>
        </c:ser>
        <c:ser>
          <c:idx val="11"/>
          <c:order val="5"/>
          <c:tx>
            <c:v>Minimum accepted P/V ratio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raw!$A$357:$A$358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xVal>
          <c:yVal>
            <c:numRef>
              <c:f>raw!$O$357:$O$358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281B-4CB0-B008-385317C9C8B5}"/>
            </c:ext>
          </c:extLst>
        </c:ser>
        <c:ser>
          <c:idx val="5"/>
          <c:order val="6"/>
          <c:tx>
            <c:v>Current prediction (with PI90 and PI95 error bars)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raw!$A$346</c:f>
              <c:numCache>
                <c:formatCode>0.0000</c:formatCode>
                <c:ptCount val="1"/>
                <c:pt idx="0">
                  <c:v>2</c:v>
                </c:pt>
              </c:numCache>
            </c:numRef>
          </c:xVal>
          <c:yVal>
            <c:numRef>
              <c:f>raw!$O$346</c:f>
              <c:numCache>
                <c:formatCode>General</c:formatCode>
                <c:ptCount val="1"/>
                <c:pt idx="0">
                  <c:v>2.88531264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2CE0-4363-8384-F777A411542F}"/>
            </c:ext>
          </c:extLst>
        </c:ser>
        <c:ser>
          <c:idx val="6"/>
          <c:order val="7"/>
          <c:tx>
            <c:v>l90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raw!$A$347:$A$348</c:f>
              <c:numCache>
                <c:formatCode>0.0000</c:formatCode>
                <c:ptCount val="2"/>
                <c:pt idx="0">
                  <c:v>1.97</c:v>
                </c:pt>
                <c:pt idx="1">
                  <c:v>2.0299999999999998</c:v>
                </c:pt>
              </c:numCache>
            </c:numRef>
          </c:xVal>
          <c:yVal>
            <c:numRef>
              <c:f>raw!$O$347:$O$348</c:f>
              <c:numCache>
                <c:formatCode>0.000</c:formatCode>
                <c:ptCount val="2"/>
                <c:pt idx="0">
                  <c:v>2.4498402586891044</c:v>
                </c:pt>
                <c:pt idx="1">
                  <c:v>2.4498402586891044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2CE0-4363-8384-F777A411542F}"/>
            </c:ext>
          </c:extLst>
        </c:ser>
        <c:ser>
          <c:idx val="7"/>
          <c:order val="8"/>
          <c:tx>
            <c:v>l95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raw!$A$349:$A$350</c:f>
              <c:numCache>
                <c:formatCode>0.0000</c:formatCode>
                <c:ptCount val="2"/>
                <c:pt idx="0">
                  <c:v>1.96</c:v>
                </c:pt>
                <c:pt idx="1">
                  <c:v>2.04</c:v>
                </c:pt>
              </c:numCache>
            </c:numRef>
          </c:xVal>
          <c:yVal>
            <c:numRef>
              <c:f>raw!$O$349:$O$350</c:f>
              <c:numCache>
                <c:formatCode>0.000</c:formatCode>
                <c:ptCount val="2"/>
                <c:pt idx="0">
                  <c:v>2.3659804833132321</c:v>
                </c:pt>
                <c:pt idx="1">
                  <c:v>2.3659804833132321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E-2CE0-4363-8384-F777A411542F}"/>
            </c:ext>
          </c:extLst>
        </c:ser>
        <c:ser>
          <c:idx val="8"/>
          <c:order val="9"/>
          <c:tx>
            <c:v>u90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raw!$A$351:$A$352</c:f>
              <c:numCache>
                <c:formatCode>0.0000</c:formatCode>
                <c:ptCount val="2"/>
                <c:pt idx="0">
                  <c:v>1.97</c:v>
                </c:pt>
                <c:pt idx="1">
                  <c:v>2.0299999999999998</c:v>
                </c:pt>
              </c:numCache>
            </c:numRef>
          </c:xVal>
          <c:yVal>
            <c:numRef>
              <c:f>raw!$O$351:$O$352</c:f>
              <c:numCache>
                <c:formatCode>0.000</c:formatCode>
                <c:ptCount val="2"/>
                <c:pt idx="0">
                  <c:v>3.3207850213108956</c:v>
                </c:pt>
                <c:pt idx="1">
                  <c:v>3.3207850213108956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2CE0-4363-8384-F777A411542F}"/>
            </c:ext>
          </c:extLst>
        </c:ser>
        <c:ser>
          <c:idx val="9"/>
          <c:order val="10"/>
          <c:tx>
            <c:v>u95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raw!$A$353:$A$354</c:f>
              <c:numCache>
                <c:formatCode>0.0000</c:formatCode>
                <c:ptCount val="2"/>
                <c:pt idx="0">
                  <c:v>1.96</c:v>
                </c:pt>
                <c:pt idx="1">
                  <c:v>2.04</c:v>
                </c:pt>
              </c:numCache>
            </c:numRef>
          </c:xVal>
          <c:yVal>
            <c:numRef>
              <c:f>raw!$O$353:$O$354</c:f>
              <c:numCache>
                <c:formatCode>0.000</c:formatCode>
                <c:ptCount val="2"/>
                <c:pt idx="0">
                  <c:v>3.4046447966867674</c:v>
                </c:pt>
                <c:pt idx="1">
                  <c:v>3.4046447966867674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2CE0-4363-8384-F777A411542F}"/>
            </c:ext>
          </c:extLst>
        </c:ser>
        <c:ser>
          <c:idx val="10"/>
          <c:order val="11"/>
          <c:tx>
            <c:v>vertical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raw!$A$355:$A$356</c:f>
              <c:numCache>
                <c:formatCode>0.0000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xVal>
          <c:yVal>
            <c:numRef>
              <c:f>raw!$O$355:$O$356</c:f>
              <c:numCache>
                <c:formatCode>0.000</c:formatCode>
                <c:ptCount val="2"/>
                <c:pt idx="0">
                  <c:v>2.3659804833132321</c:v>
                </c:pt>
                <c:pt idx="1">
                  <c:v>3.4046447966867674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2CE0-4363-8384-F777A41154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2029903"/>
        <c:axId val="70620527"/>
      </c:scatterChart>
      <c:valAx>
        <c:axId val="382029903"/>
        <c:scaling>
          <c:orientation val="minMax"/>
          <c:max val="3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b="1"/>
                  <a:t>E_ratio (arb. units)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620527"/>
        <c:crosses val="autoZero"/>
        <c:crossBetween val="midCat"/>
      </c:valAx>
      <c:valAx>
        <c:axId val="706205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ZA" b="1"/>
                  <a:t>P/V ratio (arb. units)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202990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legendEntry>
        <c:idx val="10"/>
        <c:delete val="1"/>
      </c:legendEntry>
      <c:legendEntry>
        <c:idx val="11"/>
        <c:delete val="1"/>
      </c:legendEntry>
      <c:legendEntry>
        <c:idx val="13"/>
        <c:delete val="1"/>
      </c:legendEntry>
      <c:legendEntry>
        <c:idx val="1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76200</xdr:rowOff>
    </xdr:from>
    <xdr:to>
      <xdr:col>7</xdr:col>
      <xdr:colOff>0</xdr:colOff>
      <xdr:row>31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84387AB-D72D-4912-AC62-DA0DCB22CB40}"/>
            </a:ext>
          </a:extLst>
        </xdr:cNvPr>
        <xdr:cNvSpPr txBox="1"/>
      </xdr:nvSpPr>
      <xdr:spPr>
        <a:xfrm>
          <a:off x="0" y="2019300"/>
          <a:ext cx="4997450" cy="29273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ZA" sz="1000" b="1"/>
            <a:t>Perfusion</a:t>
          </a:r>
          <a:r>
            <a:rPr lang="en-ZA" sz="1000" b="1" baseline="0"/>
            <a:t> adequacy predictor v1</a:t>
          </a:r>
        </a:p>
        <a:p>
          <a:r>
            <a:rPr lang="en-ZA" sz="1000" b="0" baseline="0"/>
            <a:t>Developed by Alex Doruyter (January 2021).</a:t>
          </a:r>
        </a:p>
        <a:p>
          <a:endParaRPr lang="en-ZA" sz="1000" b="1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ZA" sz="1000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Introduction: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ZA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This tool enables users to predict the final P/V ratio in a given patient and allows them to target specific P/V ratio ranges (e.g. between 3 and 5) by tailoring delay or Tc-99m MAA dose.</a:t>
          </a:r>
          <a:endParaRPr lang="en-ZA" sz="1000">
            <a:effectLst/>
          </a:endParaRPr>
        </a:p>
        <a:p>
          <a:endParaRPr lang="en-ZA" sz="1000" baseline="0"/>
        </a:p>
        <a:p>
          <a:r>
            <a:rPr lang="en-ZA" sz="1000" u="sng" baseline="0"/>
            <a:t>Instructions: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000" baseline="0"/>
            <a:t>Perform quality control of the V SPECT raw data.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000" baseline="0"/>
            <a:t>If QC satisfactory, user inputs values reflected in red text (make sure to press &lt;ENTER&gt;). 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ZA" sz="1000" baseline="0"/>
            <a:t>The predicted P/V ratio </a:t>
          </a:r>
          <a:r>
            <a:rPr lang="en-ZA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(with prediction intervals) </a:t>
          </a:r>
          <a:r>
            <a:rPr lang="en-ZA" sz="1000" baseline="0"/>
            <a:t>is calculated and displayed on the chart. The higher above the red line the prediction (with error bars) falls, the more likely an adequate P/V ratio will be achieved. </a:t>
          </a:r>
          <a:r>
            <a:rPr lang="en-ZA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For example, see the video in supplementary materials.</a:t>
          </a:r>
        </a:p>
        <a:p>
          <a:endParaRPr lang="en-ZA" sz="10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ZA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For characteristics of the sample used to build the model, please refer to accompanying paper. </a:t>
          </a:r>
        </a:p>
        <a:p>
          <a:endParaRPr lang="en-ZA" sz="1000">
            <a:effectLst/>
          </a:endParaRPr>
        </a:p>
      </xdr:txBody>
    </xdr:sp>
    <xdr:clientData/>
  </xdr:twoCellAnchor>
  <xdr:twoCellAnchor>
    <xdr:from>
      <xdr:col>8</xdr:col>
      <xdr:colOff>0</xdr:colOff>
      <xdr:row>1</xdr:row>
      <xdr:rowOff>0</xdr:rowOff>
    </xdr:from>
    <xdr:to>
      <xdr:col>16</xdr:col>
      <xdr:colOff>0</xdr:colOff>
      <xdr:row>20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B27A292-3F45-4E94-95E8-4A76AB941E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39"/>
  <sheetViews>
    <sheetView tabSelected="1" zoomScaleNormal="100" workbookViewId="0">
      <selection activeCell="B2" sqref="B2"/>
    </sheetView>
  </sheetViews>
  <sheetFormatPr defaultRowHeight="14.5" x14ac:dyDescent="0.35"/>
  <cols>
    <col min="1" max="1" width="20.1796875" customWidth="1"/>
    <col min="2" max="2" width="11.1796875" bestFit="1" customWidth="1"/>
    <col min="3" max="3" width="10.90625" customWidth="1"/>
    <col min="4" max="4" width="2.1796875" bestFit="1" customWidth="1"/>
    <col min="5" max="5" width="11.08984375" customWidth="1"/>
    <col min="6" max="6" width="8.81640625" bestFit="1" customWidth="1"/>
    <col min="7" max="7" width="8.81640625" customWidth="1"/>
    <col min="8" max="8" width="1.08984375" customWidth="1"/>
    <col min="9" max="9" width="19.6328125" customWidth="1"/>
    <col min="11" max="16" width="8.6328125" customWidth="1"/>
  </cols>
  <sheetData>
    <row r="1" spans="1:16" x14ac:dyDescent="0.35">
      <c r="A1" s="61" t="s">
        <v>72</v>
      </c>
      <c r="B1" s="62"/>
      <c r="C1" s="62"/>
      <c r="D1" s="63"/>
      <c r="E1" s="64" t="s">
        <v>46</v>
      </c>
      <c r="F1" s="63"/>
      <c r="G1" s="63"/>
      <c r="H1" s="65"/>
      <c r="I1" s="66" t="s">
        <v>73</v>
      </c>
      <c r="J1" s="67"/>
      <c r="K1" s="67"/>
      <c r="L1" s="67"/>
      <c r="M1" s="67"/>
      <c r="N1" s="67"/>
      <c r="O1" s="67"/>
      <c r="P1" s="67"/>
    </row>
    <row r="2" spans="1:16" ht="16.5" x14ac:dyDescent="0.45">
      <c r="A2" s="68" t="s">
        <v>86</v>
      </c>
      <c r="B2" s="35">
        <v>2000000</v>
      </c>
      <c r="C2" s="69"/>
      <c r="D2" s="70"/>
      <c r="E2" s="71" t="s">
        <v>44</v>
      </c>
      <c r="F2" s="72">
        <f>sum_v1/sum_v2</f>
        <v>2</v>
      </c>
      <c r="G2" s="73"/>
      <c r="H2" s="65"/>
      <c r="I2" s="74"/>
      <c r="J2" s="75"/>
      <c r="K2" s="75"/>
      <c r="L2" s="75"/>
      <c r="M2" s="75"/>
      <c r="N2" s="75"/>
      <c r="O2" s="75"/>
      <c r="P2" s="75"/>
    </row>
    <row r="3" spans="1:16" ht="16.5" x14ac:dyDescent="0.45">
      <c r="A3" s="68" t="s">
        <v>85</v>
      </c>
      <c r="B3" s="35">
        <v>1000000</v>
      </c>
      <c r="C3" s="69"/>
      <c r="D3" s="70"/>
      <c r="E3" s="76" t="s">
        <v>47</v>
      </c>
      <c r="F3" s="77">
        <f>(sum_v1/ventdur)*EXP(-lambda*v_delay)</f>
        <v>1666.6666666666667</v>
      </c>
      <c r="G3" s="77"/>
      <c r="H3" s="65"/>
      <c r="I3" s="74"/>
      <c r="J3" s="75"/>
      <c r="K3" s="75"/>
      <c r="L3" s="75"/>
      <c r="M3" s="75"/>
      <c r="N3" s="75"/>
      <c r="O3" s="75"/>
      <c r="P3" s="75"/>
    </row>
    <row r="4" spans="1:16" x14ac:dyDescent="0.35">
      <c r="A4" s="68" t="s">
        <v>81</v>
      </c>
      <c r="B4" s="35">
        <v>0</v>
      </c>
      <c r="C4" s="69"/>
      <c r="D4" s="70"/>
      <c r="E4" s="70"/>
      <c r="F4" s="70"/>
      <c r="G4" s="70"/>
      <c r="H4" s="65"/>
      <c r="I4" s="74"/>
      <c r="J4" s="75"/>
      <c r="K4" s="75"/>
      <c r="L4" s="75"/>
      <c r="M4" s="75"/>
      <c r="N4" s="75"/>
      <c r="O4" s="75"/>
      <c r="P4" s="75"/>
    </row>
    <row r="5" spans="1:16" x14ac:dyDescent="0.35">
      <c r="A5" s="68" t="s">
        <v>80</v>
      </c>
      <c r="B5" s="35">
        <v>100</v>
      </c>
      <c r="C5" s="69"/>
      <c r="D5" s="70"/>
      <c r="E5" s="70"/>
      <c r="F5" s="70"/>
      <c r="G5" s="70"/>
      <c r="H5" s="65"/>
      <c r="I5" s="74"/>
      <c r="J5" s="75"/>
      <c r="K5" s="75"/>
      <c r="L5" s="75"/>
      <c r="M5" s="75"/>
      <c r="N5" s="75"/>
      <c r="O5" s="75"/>
      <c r="P5" s="75"/>
    </row>
    <row r="6" spans="1:16" x14ac:dyDescent="0.35">
      <c r="A6" s="69"/>
      <c r="B6" s="69"/>
      <c r="C6" s="69"/>
      <c r="D6" s="70"/>
      <c r="E6" s="70"/>
      <c r="F6" s="70"/>
      <c r="G6" s="70"/>
      <c r="H6" s="65"/>
      <c r="I6" s="74"/>
      <c r="J6" s="75"/>
      <c r="K6" s="75"/>
      <c r="L6" s="75"/>
      <c r="M6" s="75"/>
      <c r="N6" s="75"/>
      <c r="O6" s="75"/>
      <c r="P6" s="75"/>
    </row>
    <row r="7" spans="1:16" x14ac:dyDescent="0.35">
      <c r="A7" s="68" t="s">
        <v>91</v>
      </c>
      <c r="B7" s="36">
        <v>3</v>
      </c>
      <c r="C7" s="69"/>
      <c r="D7" s="70"/>
      <c r="E7" s="110" t="str">
        <f>IF(AND(sample!B349&lt;=Calculator!F2,Calculator!F2&lt;=sample!B350),"","CAUTION: ratio falls outside range of values used to build model")</f>
        <v/>
      </c>
      <c r="F7" s="110"/>
      <c r="G7" s="110"/>
      <c r="H7" s="78"/>
      <c r="I7" s="74"/>
      <c r="J7" s="75"/>
      <c r="K7" s="75"/>
      <c r="L7" s="75"/>
      <c r="M7" s="75"/>
      <c r="N7" s="75"/>
      <c r="O7" s="75"/>
      <c r="P7" s="75"/>
    </row>
    <row r="8" spans="1:16" ht="16.5" x14ac:dyDescent="0.45">
      <c r="A8" s="68" t="s">
        <v>84</v>
      </c>
      <c r="B8" s="35">
        <v>1200</v>
      </c>
      <c r="C8" s="69"/>
      <c r="D8" s="70"/>
      <c r="E8" s="110"/>
      <c r="F8" s="110"/>
      <c r="G8" s="110"/>
      <c r="H8" s="78"/>
      <c r="I8" s="74"/>
      <c r="J8" s="75"/>
      <c r="K8" s="75"/>
      <c r="L8" s="75"/>
      <c r="M8" s="75"/>
      <c r="N8" s="75"/>
      <c r="O8" s="75"/>
      <c r="P8" s="75"/>
    </row>
    <row r="9" spans="1:16" ht="16.5" x14ac:dyDescent="0.45">
      <c r="A9" s="68" t="s">
        <v>83</v>
      </c>
      <c r="B9" s="35">
        <v>600</v>
      </c>
      <c r="C9" s="69"/>
      <c r="D9" s="70"/>
      <c r="E9" s="110"/>
      <c r="F9" s="110"/>
      <c r="G9" s="110"/>
      <c r="H9" s="78"/>
      <c r="I9" s="74"/>
      <c r="J9" s="75"/>
      <c r="K9" s="75"/>
      <c r="L9" s="75"/>
      <c r="M9" s="75"/>
      <c r="N9" s="75"/>
      <c r="O9" s="75"/>
      <c r="P9" s="75"/>
    </row>
    <row r="10" spans="1:16" x14ac:dyDescent="0.35">
      <c r="A10" s="68" t="s">
        <v>82</v>
      </c>
      <c r="B10" s="35">
        <v>133</v>
      </c>
      <c r="C10" s="69"/>
      <c r="D10" s="70"/>
      <c r="E10" s="79"/>
      <c r="F10" s="79"/>
      <c r="G10" s="79"/>
      <c r="H10" s="80"/>
      <c r="I10" s="74"/>
      <c r="J10" s="75"/>
      <c r="K10" s="75"/>
      <c r="L10" s="75"/>
      <c r="M10" s="75"/>
      <c r="N10" s="75"/>
      <c r="O10" s="75"/>
      <c r="P10" s="75"/>
    </row>
    <row r="11" spans="1:16" x14ac:dyDescent="0.35">
      <c r="A11" s="68"/>
      <c r="B11" s="69"/>
      <c r="C11" s="69"/>
      <c r="D11" s="70"/>
      <c r="E11" s="79"/>
      <c r="F11" s="79"/>
      <c r="G11" s="79"/>
      <c r="H11" s="80"/>
      <c r="I11" s="74"/>
      <c r="J11" s="75"/>
      <c r="K11" s="75"/>
      <c r="L11" s="75"/>
      <c r="M11" s="75"/>
      <c r="N11" s="75"/>
      <c r="O11" s="75"/>
      <c r="P11" s="75"/>
    </row>
    <row r="12" spans="1:16" x14ac:dyDescent="0.35">
      <c r="A12" s="68"/>
      <c r="B12" s="69"/>
      <c r="C12" s="69"/>
      <c r="D12" s="70"/>
      <c r="E12" s="79"/>
      <c r="F12" s="79"/>
      <c r="G12" s="79"/>
      <c r="H12" s="80"/>
      <c r="I12" s="74"/>
      <c r="J12" s="75"/>
      <c r="K12" s="75"/>
      <c r="L12" s="75"/>
      <c r="M12" s="75"/>
      <c r="N12" s="75"/>
      <c r="O12" s="75"/>
      <c r="P12" s="75"/>
    </row>
    <row r="13" spans="1:16" x14ac:dyDescent="0.35">
      <c r="A13" s="68"/>
      <c r="B13" s="69"/>
      <c r="C13" s="69"/>
      <c r="D13" s="70"/>
      <c r="E13" s="79"/>
      <c r="F13" s="79"/>
      <c r="G13" s="79"/>
      <c r="H13" s="80"/>
      <c r="I13" s="74"/>
      <c r="J13" s="75"/>
      <c r="K13" s="75"/>
      <c r="L13" s="75"/>
      <c r="M13" s="75"/>
      <c r="N13" s="75"/>
      <c r="O13" s="75"/>
      <c r="P13" s="75"/>
    </row>
    <row r="14" spans="1:16" x14ac:dyDescent="0.35">
      <c r="A14" s="68"/>
      <c r="B14" s="69"/>
      <c r="C14" s="69"/>
      <c r="D14" s="70"/>
      <c r="E14" s="79"/>
      <c r="F14" s="79"/>
      <c r="G14" s="79"/>
      <c r="H14" s="80"/>
      <c r="I14" s="74"/>
      <c r="J14" s="75"/>
      <c r="K14" s="75"/>
      <c r="L14" s="75"/>
      <c r="M14" s="75"/>
      <c r="N14" s="75"/>
      <c r="O14" s="75"/>
      <c r="P14" s="75"/>
    </row>
    <row r="15" spans="1:16" x14ac:dyDescent="0.35">
      <c r="A15" s="68"/>
      <c r="B15" s="69"/>
      <c r="C15" s="69"/>
      <c r="D15" s="70"/>
      <c r="E15" s="79"/>
      <c r="F15" s="79"/>
      <c r="G15" s="79"/>
      <c r="H15" s="80"/>
      <c r="I15" s="74"/>
      <c r="J15" s="75"/>
      <c r="K15" s="75"/>
      <c r="L15" s="75"/>
      <c r="M15" s="75"/>
      <c r="N15" s="75"/>
      <c r="O15" s="75"/>
      <c r="P15" s="75"/>
    </row>
    <row r="16" spans="1:16" x14ac:dyDescent="0.35">
      <c r="A16" s="68"/>
      <c r="B16" s="69"/>
      <c r="C16" s="69"/>
      <c r="D16" s="70"/>
      <c r="E16" s="79"/>
      <c r="F16" s="79"/>
      <c r="G16" s="79"/>
      <c r="H16" s="80"/>
      <c r="I16" s="74"/>
      <c r="J16" s="75"/>
      <c r="K16" s="75"/>
      <c r="L16" s="75"/>
      <c r="M16" s="75"/>
      <c r="N16" s="75"/>
      <c r="O16" s="75"/>
      <c r="P16" s="75"/>
    </row>
    <row r="17" spans="1:16" x14ac:dyDescent="0.35">
      <c r="A17" s="68"/>
      <c r="B17" s="69"/>
      <c r="C17" s="69"/>
      <c r="D17" s="70"/>
      <c r="E17" s="79"/>
      <c r="F17" s="79"/>
      <c r="G17" s="79"/>
      <c r="H17" s="80"/>
      <c r="I17" s="74"/>
      <c r="J17" s="75"/>
      <c r="K17" s="75"/>
      <c r="L17" s="75"/>
      <c r="M17" s="75"/>
      <c r="N17" s="75"/>
      <c r="O17" s="75"/>
      <c r="P17" s="75"/>
    </row>
    <row r="18" spans="1:16" x14ac:dyDescent="0.35">
      <c r="A18" s="81"/>
      <c r="B18" s="82"/>
      <c r="C18" s="69"/>
      <c r="D18" s="70"/>
      <c r="E18" s="70"/>
      <c r="F18" s="70"/>
      <c r="G18" s="70"/>
      <c r="H18" s="65"/>
      <c r="I18" s="74"/>
      <c r="J18" s="75"/>
      <c r="K18" s="75"/>
      <c r="L18" s="75"/>
      <c r="M18" s="75"/>
      <c r="N18" s="75"/>
      <c r="O18" s="75"/>
      <c r="P18" s="75"/>
    </row>
    <row r="19" spans="1:16" x14ac:dyDescent="0.35">
      <c r="A19" s="81"/>
      <c r="B19" s="82"/>
      <c r="C19" s="69"/>
      <c r="D19" s="70"/>
      <c r="E19" s="70"/>
      <c r="F19" s="70"/>
      <c r="G19" s="70"/>
      <c r="H19" s="65"/>
      <c r="I19" s="74"/>
      <c r="J19" s="75"/>
      <c r="K19" s="75"/>
      <c r="L19" s="75"/>
      <c r="M19" s="75"/>
      <c r="N19" s="75"/>
      <c r="O19" s="75"/>
      <c r="P19" s="75"/>
    </row>
    <row r="20" spans="1:16" x14ac:dyDescent="0.35">
      <c r="A20" s="81"/>
      <c r="B20" s="82"/>
      <c r="C20" s="69"/>
      <c r="D20" s="70"/>
      <c r="E20" s="70"/>
      <c r="F20" s="70"/>
      <c r="G20" s="70"/>
      <c r="H20" s="65"/>
      <c r="I20" s="74"/>
      <c r="J20" s="75"/>
      <c r="K20" s="75"/>
      <c r="L20" s="75"/>
      <c r="M20" s="75"/>
      <c r="N20" s="75"/>
      <c r="O20" s="75"/>
      <c r="P20" s="75"/>
    </row>
    <row r="21" spans="1:16" x14ac:dyDescent="0.35">
      <c r="A21" s="81"/>
      <c r="B21" s="82"/>
      <c r="C21" s="69"/>
      <c r="D21" s="70"/>
      <c r="E21" s="70"/>
      <c r="F21" s="70"/>
      <c r="G21" s="70"/>
      <c r="H21" s="65"/>
      <c r="I21" s="83" t="str">
        <f>"Given current ventilation count rate of " &amp; ROUND(vcr,0) &amp; " cps, an MAA dose of " &amp; ROUND(dose,0) &amp; " MBq"</f>
        <v>Given current ventilation count rate of 1667 cps, an MAA dose of 100 MBq</v>
      </c>
      <c r="J21" s="75"/>
      <c r="K21" s="75"/>
      <c r="L21" s="75"/>
      <c r="M21" s="75"/>
      <c r="N21" s="75"/>
      <c r="O21" s="75"/>
      <c r="P21" s="75"/>
    </row>
    <row r="22" spans="1:16" ht="19" customHeight="1" x14ac:dyDescent="0.35">
      <c r="A22" s="81"/>
      <c r="B22" s="82"/>
      <c r="C22" s="69"/>
      <c r="D22" s="70"/>
      <c r="E22" s="70"/>
      <c r="F22" s="70"/>
      <c r="G22" s="70"/>
      <c r="H22" s="65"/>
      <c r="I22" s="83" t="s">
        <v>79</v>
      </c>
      <c r="J22" s="75"/>
      <c r="K22" s="75"/>
      <c r="L22" s="75"/>
      <c r="M22" s="75"/>
      <c r="N22" s="75"/>
      <c r="O22" s="75"/>
      <c r="P22" s="75"/>
    </row>
    <row r="23" spans="1:16" x14ac:dyDescent="0.35">
      <c r="A23" s="81"/>
      <c r="B23" s="82"/>
      <c r="C23" s="69"/>
      <c r="D23" s="70"/>
      <c r="E23" s="70"/>
      <c r="F23" s="70"/>
      <c r="G23" s="70"/>
      <c r="H23" s="65"/>
      <c r="I23" s="84"/>
      <c r="J23" s="75"/>
      <c r="K23" s="107" t="s">
        <v>39</v>
      </c>
      <c r="L23" s="108"/>
      <c r="M23" s="109"/>
      <c r="N23" s="106" t="s">
        <v>38</v>
      </c>
      <c r="O23" s="106"/>
      <c r="P23" s="106"/>
    </row>
    <row r="24" spans="1:16" x14ac:dyDescent="0.35">
      <c r="A24" s="81"/>
      <c r="B24" s="82"/>
      <c r="C24" s="69"/>
      <c r="D24" s="70"/>
      <c r="E24" s="70"/>
      <c r="F24" s="70"/>
      <c r="G24" s="70"/>
      <c r="H24" s="65"/>
      <c r="I24" s="84"/>
      <c r="J24" s="85" t="s">
        <v>40</v>
      </c>
      <c r="K24" s="86" t="s">
        <v>53</v>
      </c>
      <c r="L24" s="87" t="s">
        <v>52</v>
      </c>
      <c r="M24" s="88" t="s">
        <v>54</v>
      </c>
      <c r="N24" s="86" t="s">
        <v>53</v>
      </c>
      <c r="O24" s="87" t="s">
        <v>52</v>
      </c>
      <c r="P24" s="88" t="s">
        <v>54</v>
      </c>
    </row>
    <row r="25" spans="1:16" ht="16.5" hidden="1" x14ac:dyDescent="0.45">
      <c r="A25" s="81"/>
      <c r="B25" s="82"/>
      <c r="C25" s="69"/>
      <c r="D25" s="70"/>
      <c r="E25" s="70"/>
      <c r="F25" s="70"/>
      <c r="G25" s="70"/>
      <c r="H25" s="65"/>
      <c r="I25" s="89" t="s">
        <v>95</v>
      </c>
      <c r="J25" s="90">
        <f>predicted_y*dose*sens</f>
        <v>4808.8543999999993</v>
      </c>
      <c r="K25" s="91">
        <f>lower_90*sens*dose</f>
        <v>4083.0670978151738</v>
      </c>
      <c r="L25" s="92" t="s">
        <v>52</v>
      </c>
      <c r="M25" s="93">
        <f>upper_90*sens*dose</f>
        <v>5534.6417021848265</v>
      </c>
      <c r="N25" s="94">
        <f>lower_95*sens*dose</f>
        <v>3943.3008055220539</v>
      </c>
      <c r="O25" s="92" t="s">
        <v>52</v>
      </c>
      <c r="P25" s="93">
        <f>upper_95*sens*dose</f>
        <v>5674.407994477946</v>
      </c>
    </row>
    <row r="26" spans="1:16" ht="16.5" hidden="1" x14ac:dyDescent="0.45">
      <c r="A26" s="81"/>
      <c r="B26" s="82"/>
      <c r="C26" s="69"/>
      <c r="D26" s="70"/>
      <c r="E26" s="70"/>
      <c r="F26" s="70"/>
      <c r="G26" s="70"/>
      <c r="H26" s="65"/>
      <c r="I26" s="95" t="s">
        <v>93</v>
      </c>
      <c r="J26" s="90">
        <f>PCR*perfdur</f>
        <v>2885312.6399999997</v>
      </c>
      <c r="K26" s="94">
        <f>K25*perfdur</f>
        <v>2449840.2586891041</v>
      </c>
      <c r="L26" s="92" t="s">
        <v>52</v>
      </c>
      <c r="M26" s="93">
        <f>M25*perfdur</f>
        <v>3320785.0213108957</v>
      </c>
      <c r="N26" s="94">
        <f>N25*perfdur</f>
        <v>2365980.4833132322</v>
      </c>
      <c r="O26" s="92" t="s">
        <v>52</v>
      </c>
      <c r="P26" s="93">
        <f>P25*perfdur</f>
        <v>3404644.7966867676</v>
      </c>
    </row>
    <row r="27" spans="1:16" hidden="1" x14ac:dyDescent="0.35">
      <c r="A27" s="81"/>
      <c r="B27" s="82"/>
      <c r="C27" s="69"/>
      <c r="D27" s="70"/>
      <c r="E27" s="70"/>
      <c r="F27" s="70"/>
      <c r="G27" s="70"/>
      <c r="H27" s="65"/>
      <c r="I27" s="95" t="s">
        <v>48</v>
      </c>
      <c r="J27" s="96">
        <f>vcr+PCR</f>
        <v>6475.5210666666662</v>
      </c>
      <c r="K27" s="94">
        <f>K25+vcr</f>
        <v>5749.7337644818408</v>
      </c>
      <c r="L27" s="92" t="s">
        <v>52</v>
      </c>
      <c r="M27" s="93">
        <f>M25+$F$3</f>
        <v>7201.3083688514935</v>
      </c>
      <c r="N27" s="94">
        <f>N25+vcr</f>
        <v>5609.9674721887204</v>
      </c>
      <c r="O27" s="92" t="s">
        <v>52</v>
      </c>
      <c r="P27" s="93">
        <f>P25+vcr</f>
        <v>7341.0746611446129</v>
      </c>
    </row>
    <row r="28" spans="1:16" ht="16.5" hidden="1" x14ac:dyDescent="0.45">
      <c r="A28" s="81"/>
      <c r="B28" s="82"/>
      <c r="C28" s="69"/>
      <c r="D28" s="70"/>
      <c r="E28" s="70"/>
      <c r="F28" s="70"/>
      <c r="G28" s="70"/>
      <c r="H28" s="65"/>
      <c r="I28" s="95" t="s">
        <v>94</v>
      </c>
      <c r="J28" s="96">
        <f>sum_p1+sum_v1</f>
        <v>4885312.6399999997</v>
      </c>
      <c r="K28" s="94">
        <f>K26+sum_v1</f>
        <v>4449840.2586891036</v>
      </c>
      <c r="L28" s="92" t="s">
        <v>52</v>
      </c>
      <c r="M28" s="93">
        <f>M26+sum_v1</f>
        <v>5320785.0213108957</v>
      </c>
      <c r="N28" s="94">
        <f>N26+sum_v1</f>
        <v>4365980.4833132327</v>
      </c>
      <c r="O28" s="92" t="s">
        <v>52</v>
      </c>
      <c r="P28" s="93">
        <f>P26+sum_v1</f>
        <v>5404644.7966867676</v>
      </c>
    </row>
    <row r="29" spans="1:16" x14ac:dyDescent="0.35">
      <c r="A29" s="81"/>
      <c r="B29" s="82"/>
      <c r="C29" s="69"/>
      <c r="D29" s="70"/>
      <c r="E29" s="70"/>
      <c r="F29" s="70"/>
      <c r="G29" s="70"/>
      <c r="H29" s="65"/>
      <c r="I29" s="97" t="s">
        <v>49</v>
      </c>
      <c r="J29" s="98">
        <f>PCR/vcr</f>
        <v>2.8853126399999995</v>
      </c>
      <c r="K29" s="99">
        <f>K25/vcr</f>
        <v>2.4498402586891044</v>
      </c>
      <c r="L29" s="100" t="s">
        <v>52</v>
      </c>
      <c r="M29" s="101">
        <f>M25/vcr</f>
        <v>3.3207850213108956</v>
      </c>
      <c r="N29" s="99">
        <f>N25/vcr</f>
        <v>2.3659804833132321</v>
      </c>
      <c r="O29" s="100" t="s">
        <v>52</v>
      </c>
      <c r="P29" s="101">
        <f>P25/vcr</f>
        <v>3.4046447966867674</v>
      </c>
    </row>
    <row r="30" spans="1:16" hidden="1" x14ac:dyDescent="0.35">
      <c r="A30" s="81"/>
      <c r="B30" s="82"/>
      <c r="C30" s="69"/>
      <c r="D30" s="70"/>
      <c r="E30" s="70"/>
      <c r="F30" s="70"/>
      <c r="G30" s="70"/>
      <c r="H30" s="65"/>
      <c r="I30" s="95" t="s">
        <v>50</v>
      </c>
      <c r="J30" s="102">
        <f>(PCR+vcr)/vcr</f>
        <v>3.8853126399999995</v>
      </c>
      <c r="K30" s="103">
        <f>(K25+vcr)/vcr</f>
        <v>3.4498402586891044</v>
      </c>
      <c r="L30" s="92" t="s">
        <v>52</v>
      </c>
      <c r="M30" s="104">
        <f>(M25+vcr)/vcr</f>
        <v>4.320785021310896</v>
      </c>
      <c r="N30" s="103">
        <f>(N25+vcr)/vcr</f>
        <v>3.3659804833132321</v>
      </c>
      <c r="O30" s="92" t="s">
        <v>52</v>
      </c>
      <c r="P30" s="104">
        <f>(P25+vcr)/vcr</f>
        <v>4.4046447966867674</v>
      </c>
    </row>
    <row r="31" spans="1:16" x14ac:dyDescent="0.35">
      <c r="A31" s="105"/>
      <c r="B31" s="30"/>
      <c r="C31" s="30"/>
      <c r="D31" s="20"/>
      <c r="E31" s="20"/>
      <c r="F31" s="20"/>
      <c r="G31" s="20"/>
      <c r="H31" s="37"/>
      <c r="I31" s="21"/>
      <c r="J31" s="21"/>
      <c r="K31" s="21"/>
      <c r="L31" s="21"/>
      <c r="M31" s="21"/>
      <c r="N31" s="21"/>
      <c r="O31" s="21"/>
      <c r="P31" s="21"/>
    </row>
    <row r="32" spans="1:16" x14ac:dyDescent="0.35">
      <c r="A32" s="28"/>
      <c r="B32" s="1"/>
      <c r="C32" s="1"/>
      <c r="D32" s="1"/>
      <c r="E32" s="1"/>
      <c r="F32" s="1"/>
      <c r="G32" s="1"/>
      <c r="H32" s="1"/>
    </row>
    <row r="33" spans="1:15" x14ac:dyDescent="0.35">
      <c r="A33" s="28"/>
      <c r="B33" s="1"/>
      <c r="C33" s="1"/>
      <c r="D33" s="1"/>
      <c r="E33" s="1"/>
      <c r="F33" s="1"/>
      <c r="G33" s="1"/>
      <c r="H33" s="1"/>
    </row>
    <row r="34" spans="1:15" x14ac:dyDescent="0.35">
      <c r="A34" s="28"/>
      <c r="B34" s="1"/>
      <c r="C34" s="1"/>
      <c r="D34" s="1"/>
      <c r="E34" s="1"/>
      <c r="F34" s="1"/>
      <c r="G34" s="1"/>
      <c r="H34" s="1"/>
    </row>
    <row r="35" spans="1:15" x14ac:dyDescent="0.35">
      <c r="A35" s="28"/>
      <c r="B35" s="1"/>
      <c r="C35" s="1"/>
      <c r="D35" s="1"/>
      <c r="E35" s="1"/>
      <c r="F35" s="1"/>
      <c r="G35" s="1"/>
      <c r="H35" s="1"/>
    </row>
    <row r="36" spans="1:15" x14ac:dyDescent="0.35">
      <c r="A36" s="28"/>
      <c r="B36" s="1"/>
      <c r="C36" s="1"/>
      <c r="D36" s="1"/>
      <c r="E36" s="1"/>
      <c r="F36" s="1"/>
      <c r="G36" s="1"/>
      <c r="H36" s="1"/>
    </row>
    <row r="37" spans="1:15" x14ac:dyDescent="0.35">
      <c r="A37" s="28"/>
      <c r="B37" s="1"/>
      <c r="C37" s="1"/>
      <c r="D37" s="1"/>
      <c r="E37" s="1"/>
      <c r="F37" s="1"/>
      <c r="G37" s="1"/>
      <c r="H37" s="1"/>
    </row>
    <row r="38" spans="1:15" x14ac:dyDescent="0.35">
      <c r="A38" s="28"/>
      <c r="B38" s="1"/>
      <c r="C38" s="1"/>
      <c r="D38" s="1"/>
      <c r="E38" s="1"/>
      <c r="F38" s="1"/>
      <c r="G38" s="1"/>
      <c r="H38" s="1"/>
    </row>
    <row r="39" spans="1:15" x14ac:dyDescent="0.35">
      <c r="A39" s="28"/>
      <c r="B39" s="1"/>
      <c r="C39" s="1"/>
      <c r="D39" s="1"/>
      <c r="E39" s="1"/>
      <c r="F39" s="1"/>
      <c r="G39" s="1"/>
      <c r="H39" s="1"/>
    </row>
    <row r="40" spans="1:15" x14ac:dyDescent="0.35">
      <c r="A40" s="28"/>
      <c r="B40" s="1"/>
      <c r="C40" s="1"/>
      <c r="D40" s="1"/>
      <c r="E40" s="1"/>
      <c r="F40" s="1"/>
      <c r="G40" s="1"/>
      <c r="H40" s="1"/>
    </row>
    <row r="41" spans="1:15" x14ac:dyDescent="0.35">
      <c r="A41" s="28"/>
      <c r="B41" s="1"/>
      <c r="C41" s="1"/>
      <c r="D41" s="1"/>
      <c r="E41" s="1"/>
      <c r="F41" s="1"/>
      <c r="G41" s="1"/>
      <c r="H41" s="1"/>
    </row>
    <row r="42" spans="1:15" x14ac:dyDescent="0.35">
      <c r="A42" s="1"/>
      <c r="B42" s="1"/>
      <c r="C42" s="1"/>
      <c r="D42" s="1"/>
      <c r="E42" s="1"/>
      <c r="F42" s="1"/>
      <c r="G42" s="1"/>
      <c r="H42" s="1"/>
    </row>
    <row r="43" spans="1:15" x14ac:dyDescent="0.35">
      <c r="A43" s="1"/>
      <c r="B43" s="1"/>
      <c r="C43" s="1"/>
      <c r="D43" s="1"/>
      <c r="E43" s="1"/>
      <c r="F43" s="1"/>
      <c r="G43" s="1"/>
      <c r="H43" s="1"/>
    </row>
    <row r="44" spans="1:15" x14ac:dyDescent="0.35">
      <c r="A44" s="1"/>
      <c r="B44" s="1"/>
      <c r="C44" s="1"/>
      <c r="D44" s="1"/>
      <c r="E44" s="1"/>
      <c r="F44" s="1"/>
      <c r="G44" s="1"/>
      <c r="H44" s="1"/>
    </row>
    <row r="45" spans="1:15" x14ac:dyDescent="0.35">
      <c r="A45" s="1"/>
      <c r="B45" s="1"/>
      <c r="C45" s="1"/>
      <c r="D45" s="1"/>
      <c r="E45" s="1"/>
      <c r="F45" s="1"/>
      <c r="G45" s="1"/>
      <c r="H45" s="1"/>
    </row>
    <row r="46" spans="1:15" x14ac:dyDescent="0.35">
      <c r="A46" s="1"/>
      <c r="B46" s="1"/>
      <c r="C46" s="1"/>
      <c r="D46" s="1"/>
      <c r="E46" s="1"/>
      <c r="F46" s="1"/>
      <c r="G46" s="1"/>
      <c r="H46" s="1"/>
    </row>
    <row r="47" spans="1:15" x14ac:dyDescent="0.35">
      <c r="A47" s="1"/>
      <c r="B47" s="1"/>
      <c r="C47" s="1"/>
      <c r="D47" s="1"/>
      <c r="E47" s="1"/>
      <c r="F47" s="1"/>
      <c r="G47" s="1"/>
      <c r="H47" s="1"/>
      <c r="O47" s="1"/>
    </row>
    <row r="48" spans="1:15" x14ac:dyDescent="0.35">
      <c r="A48" s="1"/>
      <c r="B48" s="1"/>
      <c r="C48" s="1"/>
      <c r="D48" s="1"/>
      <c r="E48" s="1"/>
      <c r="F48" s="1"/>
      <c r="G48" s="1"/>
      <c r="H48" s="1"/>
    </row>
    <row r="49" spans="1:12" x14ac:dyDescent="0.35">
      <c r="A49" s="1"/>
      <c r="B49" s="1"/>
      <c r="C49" s="1"/>
      <c r="D49" s="1"/>
      <c r="E49" s="1"/>
      <c r="F49" s="1"/>
      <c r="G49" s="1"/>
      <c r="H49" s="1"/>
    </row>
    <row r="50" spans="1:12" x14ac:dyDescent="0.35">
      <c r="A50" s="1"/>
      <c r="B50" s="1"/>
      <c r="C50" s="1"/>
      <c r="D50" s="1"/>
      <c r="E50" s="1"/>
      <c r="F50" s="1"/>
      <c r="G50" s="1"/>
      <c r="H50" s="1"/>
    </row>
    <row r="51" spans="1:12" x14ac:dyDescent="0.35">
      <c r="A51" s="1"/>
      <c r="B51" s="1"/>
      <c r="C51" s="1"/>
      <c r="D51" s="1"/>
      <c r="E51" s="1"/>
      <c r="F51" s="1"/>
      <c r="G51" s="1"/>
      <c r="H51" s="1"/>
      <c r="L51" s="13"/>
    </row>
    <row r="52" spans="1:12" x14ac:dyDescent="0.35">
      <c r="A52" s="1"/>
      <c r="B52" s="1"/>
      <c r="C52" s="1"/>
      <c r="D52" s="1"/>
      <c r="E52" s="1"/>
      <c r="F52" s="1"/>
      <c r="G52" s="1"/>
      <c r="H52" s="1"/>
    </row>
    <row r="53" spans="1:12" x14ac:dyDescent="0.35">
      <c r="A53" s="1"/>
      <c r="B53" s="29"/>
      <c r="C53" s="1"/>
      <c r="D53" s="1"/>
      <c r="E53" s="1"/>
      <c r="F53" s="1"/>
      <c r="G53" s="1"/>
      <c r="H53" s="1"/>
    </row>
    <row r="54" spans="1:12" x14ac:dyDescent="0.35">
      <c r="A54" s="1"/>
      <c r="B54" s="29"/>
      <c r="C54" s="1"/>
      <c r="D54" s="1"/>
      <c r="E54" s="1"/>
      <c r="F54" s="1"/>
      <c r="G54" s="1"/>
      <c r="H54" s="1"/>
    </row>
    <row r="55" spans="1:12" x14ac:dyDescent="0.35">
      <c r="A55" s="1"/>
      <c r="B55" s="29"/>
      <c r="C55" s="1"/>
      <c r="D55" s="1"/>
      <c r="E55" s="1"/>
      <c r="F55" s="1"/>
      <c r="G55" s="1"/>
      <c r="H55" s="1"/>
    </row>
    <row r="56" spans="1:12" x14ac:dyDescent="0.35">
      <c r="A56" s="1"/>
      <c r="B56" s="29"/>
      <c r="C56" s="1"/>
      <c r="D56" s="1"/>
      <c r="E56" s="1"/>
      <c r="F56" s="1"/>
      <c r="G56" s="1"/>
      <c r="H56" s="1"/>
    </row>
    <row r="57" spans="1:12" x14ac:dyDescent="0.35">
      <c r="A57" s="1"/>
      <c r="B57" s="29"/>
      <c r="C57" s="1"/>
      <c r="D57" s="1"/>
      <c r="E57" s="1"/>
      <c r="F57" s="1"/>
      <c r="G57" s="1"/>
      <c r="H57" s="1"/>
    </row>
    <row r="58" spans="1:12" x14ac:dyDescent="0.35">
      <c r="A58" s="1"/>
      <c r="B58" s="29"/>
      <c r="C58" s="1"/>
      <c r="D58" s="1"/>
      <c r="E58" s="1"/>
      <c r="F58" s="1"/>
      <c r="G58" s="1"/>
      <c r="H58" s="1"/>
    </row>
    <row r="59" spans="1:12" x14ac:dyDescent="0.35">
      <c r="A59" s="1"/>
      <c r="B59" s="29"/>
      <c r="C59" s="1"/>
      <c r="D59" s="1"/>
      <c r="E59" s="1"/>
      <c r="F59" s="1"/>
      <c r="G59" s="1"/>
      <c r="H59" s="1"/>
    </row>
    <row r="60" spans="1:12" x14ac:dyDescent="0.35">
      <c r="A60" s="1"/>
      <c r="B60" s="29"/>
      <c r="C60" s="1"/>
      <c r="D60" s="1"/>
      <c r="E60" s="1"/>
      <c r="F60" s="1"/>
      <c r="G60" s="1"/>
      <c r="H60" s="1"/>
    </row>
    <row r="61" spans="1:12" x14ac:dyDescent="0.35">
      <c r="A61" s="1"/>
      <c r="B61" s="29"/>
      <c r="C61" s="1"/>
      <c r="D61" s="1"/>
      <c r="E61" s="1"/>
      <c r="F61" s="1"/>
      <c r="G61" s="1"/>
      <c r="H61" s="1"/>
    </row>
    <row r="62" spans="1:12" x14ac:dyDescent="0.35">
      <c r="A62" s="1"/>
      <c r="B62" s="29"/>
      <c r="C62" s="1"/>
      <c r="D62" s="1"/>
      <c r="E62" s="1"/>
      <c r="F62" s="1"/>
      <c r="G62" s="1"/>
      <c r="H62" s="1"/>
    </row>
    <row r="63" spans="1:12" x14ac:dyDescent="0.35">
      <c r="A63" s="1"/>
      <c r="B63" s="29"/>
      <c r="C63" s="1"/>
      <c r="D63" s="1"/>
      <c r="E63" s="1"/>
      <c r="F63" s="1"/>
      <c r="G63" s="1"/>
      <c r="H63" s="1"/>
    </row>
    <row r="64" spans="1:12" x14ac:dyDescent="0.35">
      <c r="A64" s="1"/>
      <c r="B64" s="29"/>
      <c r="C64" s="1"/>
      <c r="D64" s="1"/>
      <c r="E64" s="1"/>
      <c r="F64" s="1"/>
      <c r="G64" s="1"/>
      <c r="H64" s="1"/>
    </row>
    <row r="65" spans="1:8" x14ac:dyDescent="0.35">
      <c r="A65" s="1"/>
      <c r="B65" s="29"/>
      <c r="C65" s="1"/>
      <c r="D65" s="1"/>
      <c r="E65" s="1"/>
      <c r="F65" s="1"/>
      <c r="G65" s="1"/>
      <c r="H65" s="1"/>
    </row>
    <row r="66" spans="1:8" x14ac:dyDescent="0.35">
      <c r="A66" s="1"/>
      <c r="B66" s="29"/>
      <c r="C66" s="1"/>
      <c r="D66" s="1"/>
      <c r="E66" s="1"/>
      <c r="F66" s="1"/>
      <c r="G66" s="1"/>
      <c r="H66" s="1"/>
    </row>
    <row r="67" spans="1:8" x14ac:dyDescent="0.35">
      <c r="A67" s="1"/>
      <c r="B67" s="29"/>
      <c r="C67" s="1"/>
      <c r="D67" s="1"/>
      <c r="E67" s="1"/>
      <c r="F67" s="1"/>
      <c r="G67" s="1"/>
      <c r="H67" s="1"/>
    </row>
    <row r="68" spans="1:8" x14ac:dyDescent="0.35">
      <c r="A68" s="1"/>
      <c r="B68" s="29"/>
      <c r="C68" s="1"/>
      <c r="D68" s="1"/>
      <c r="E68" s="1"/>
      <c r="F68" s="1"/>
      <c r="G68" s="1"/>
      <c r="H68" s="1"/>
    </row>
    <row r="69" spans="1:8" x14ac:dyDescent="0.35">
      <c r="A69" s="1"/>
      <c r="B69" s="29"/>
      <c r="C69" s="1"/>
      <c r="D69" s="1"/>
      <c r="E69" s="1"/>
      <c r="F69" s="1"/>
      <c r="G69" s="1"/>
      <c r="H69" s="1"/>
    </row>
    <row r="70" spans="1:8" x14ac:dyDescent="0.35">
      <c r="A70" s="1"/>
      <c r="B70" s="29"/>
      <c r="C70" s="1"/>
      <c r="D70" s="1"/>
      <c r="E70" s="1"/>
      <c r="F70" s="1"/>
      <c r="G70" s="1"/>
      <c r="H70" s="1"/>
    </row>
    <row r="71" spans="1:8" x14ac:dyDescent="0.35">
      <c r="A71" s="1"/>
      <c r="B71" s="29"/>
      <c r="C71" s="1"/>
      <c r="D71" s="1"/>
      <c r="E71" s="1"/>
      <c r="F71" s="1"/>
      <c r="G71" s="1"/>
      <c r="H71" s="1"/>
    </row>
    <row r="72" spans="1:8" x14ac:dyDescent="0.35">
      <c r="A72" s="1"/>
      <c r="B72" s="29"/>
      <c r="C72" s="1"/>
      <c r="D72" s="1"/>
      <c r="E72" s="1"/>
      <c r="F72" s="1"/>
      <c r="G72" s="1"/>
      <c r="H72" s="1"/>
    </row>
    <row r="73" spans="1:8" x14ac:dyDescent="0.35">
      <c r="A73" s="1"/>
      <c r="B73" s="29"/>
      <c r="C73" s="1"/>
      <c r="D73" s="1"/>
      <c r="E73" s="1"/>
      <c r="F73" s="1"/>
      <c r="G73" s="1"/>
      <c r="H73" s="1"/>
    </row>
    <row r="74" spans="1:8" x14ac:dyDescent="0.35">
      <c r="A74" s="1"/>
      <c r="B74" s="29"/>
      <c r="C74" s="1"/>
      <c r="D74" s="1"/>
      <c r="E74" s="1"/>
      <c r="F74" s="1"/>
      <c r="G74" s="1"/>
      <c r="H74" s="1"/>
    </row>
    <row r="75" spans="1:8" x14ac:dyDescent="0.35">
      <c r="A75" s="1"/>
      <c r="B75" s="29"/>
      <c r="C75" s="1"/>
      <c r="D75" s="1"/>
      <c r="E75" s="1"/>
      <c r="F75" s="1"/>
      <c r="G75" s="1"/>
      <c r="H75" s="1"/>
    </row>
    <row r="76" spans="1:8" x14ac:dyDescent="0.35">
      <c r="A76" s="1"/>
      <c r="B76" s="29"/>
      <c r="C76" s="1"/>
      <c r="D76" s="1"/>
      <c r="E76" s="1"/>
      <c r="F76" s="1"/>
      <c r="G76" s="1"/>
      <c r="H76" s="1"/>
    </row>
    <row r="77" spans="1:8" x14ac:dyDescent="0.35">
      <c r="B77" s="3"/>
    </row>
    <row r="78" spans="1:8" x14ac:dyDescent="0.35">
      <c r="B78" s="3"/>
    </row>
    <row r="79" spans="1:8" x14ac:dyDescent="0.35">
      <c r="B79" s="3"/>
    </row>
    <row r="80" spans="1:8" x14ac:dyDescent="0.35">
      <c r="B80" s="3"/>
    </row>
    <row r="81" spans="2:2" x14ac:dyDescent="0.35">
      <c r="B81" s="3"/>
    </row>
    <row r="82" spans="2:2" x14ac:dyDescent="0.35">
      <c r="B82" s="3"/>
    </row>
    <row r="83" spans="2:2" x14ac:dyDescent="0.35">
      <c r="B83" s="3"/>
    </row>
    <row r="84" spans="2:2" x14ac:dyDescent="0.35">
      <c r="B84" s="3"/>
    </row>
    <row r="85" spans="2:2" x14ac:dyDescent="0.35">
      <c r="B85" s="3"/>
    </row>
    <row r="86" spans="2:2" x14ac:dyDescent="0.35">
      <c r="B86" s="3"/>
    </row>
    <row r="87" spans="2:2" x14ac:dyDescent="0.35">
      <c r="B87" s="3"/>
    </row>
    <row r="88" spans="2:2" x14ac:dyDescent="0.35">
      <c r="B88" s="3"/>
    </row>
    <row r="89" spans="2:2" x14ac:dyDescent="0.35">
      <c r="B89" s="3"/>
    </row>
    <row r="90" spans="2:2" x14ac:dyDescent="0.35">
      <c r="B90" s="3"/>
    </row>
    <row r="91" spans="2:2" x14ac:dyDescent="0.35">
      <c r="B91" s="3"/>
    </row>
    <row r="92" spans="2:2" x14ac:dyDescent="0.35">
      <c r="B92" s="3"/>
    </row>
    <row r="93" spans="2:2" x14ac:dyDescent="0.35">
      <c r="B93" s="3"/>
    </row>
    <row r="94" spans="2:2" x14ac:dyDescent="0.35">
      <c r="B94" s="3"/>
    </row>
    <row r="95" spans="2:2" x14ac:dyDescent="0.35">
      <c r="B95" s="3"/>
    </row>
    <row r="96" spans="2:2" x14ac:dyDescent="0.35">
      <c r="B96" s="3"/>
    </row>
    <row r="97" spans="2:2" x14ac:dyDescent="0.35">
      <c r="B97" s="3"/>
    </row>
    <row r="98" spans="2:2" x14ac:dyDescent="0.35">
      <c r="B98" s="3"/>
    </row>
    <row r="99" spans="2:2" x14ac:dyDescent="0.35">
      <c r="B99" s="3"/>
    </row>
    <row r="100" spans="2:2" x14ac:dyDescent="0.35">
      <c r="B100" s="3"/>
    </row>
    <row r="101" spans="2:2" x14ac:dyDescent="0.35">
      <c r="B101" s="3"/>
    </row>
    <row r="102" spans="2:2" x14ac:dyDescent="0.35">
      <c r="B102" s="3"/>
    </row>
    <row r="103" spans="2:2" x14ac:dyDescent="0.35">
      <c r="B103" s="3"/>
    </row>
    <row r="104" spans="2:2" x14ac:dyDescent="0.35">
      <c r="B104" s="3"/>
    </row>
    <row r="105" spans="2:2" x14ac:dyDescent="0.35">
      <c r="B105" s="3"/>
    </row>
    <row r="106" spans="2:2" x14ac:dyDescent="0.35">
      <c r="B106" s="3"/>
    </row>
    <row r="107" spans="2:2" x14ac:dyDescent="0.35">
      <c r="B107" s="3"/>
    </row>
    <row r="108" spans="2:2" x14ac:dyDescent="0.35">
      <c r="B108" s="3"/>
    </row>
    <row r="109" spans="2:2" x14ac:dyDescent="0.35">
      <c r="B109" s="3"/>
    </row>
    <row r="110" spans="2:2" x14ac:dyDescent="0.35">
      <c r="B110" s="3"/>
    </row>
    <row r="111" spans="2:2" x14ac:dyDescent="0.35">
      <c r="B111" s="3"/>
    </row>
    <row r="112" spans="2:2" x14ac:dyDescent="0.35">
      <c r="B112" s="3"/>
    </row>
    <row r="113" spans="2:2" x14ac:dyDescent="0.35">
      <c r="B113" s="3"/>
    </row>
    <row r="114" spans="2:2" x14ac:dyDescent="0.35">
      <c r="B114" s="3"/>
    </row>
    <row r="115" spans="2:2" x14ac:dyDescent="0.35">
      <c r="B115" s="3"/>
    </row>
    <row r="116" spans="2:2" x14ac:dyDescent="0.35">
      <c r="B116" s="3"/>
    </row>
    <row r="117" spans="2:2" x14ac:dyDescent="0.35">
      <c r="B117" s="3"/>
    </row>
    <row r="118" spans="2:2" x14ac:dyDescent="0.35">
      <c r="B118" s="3"/>
    </row>
    <row r="119" spans="2:2" x14ac:dyDescent="0.35">
      <c r="B119" s="3"/>
    </row>
    <row r="120" spans="2:2" x14ac:dyDescent="0.35">
      <c r="B120" s="3"/>
    </row>
    <row r="121" spans="2:2" x14ac:dyDescent="0.35">
      <c r="B121" s="3"/>
    </row>
    <row r="122" spans="2:2" x14ac:dyDescent="0.35">
      <c r="B122" s="3"/>
    </row>
    <row r="123" spans="2:2" x14ac:dyDescent="0.35">
      <c r="B123" s="3"/>
    </row>
    <row r="124" spans="2:2" x14ac:dyDescent="0.35">
      <c r="B124" s="3"/>
    </row>
    <row r="125" spans="2:2" x14ac:dyDescent="0.35">
      <c r="B125" s="3"/>
    </row>
    <row r="126" spans="2:2" x14ac:dyDescent="0.35">
      <c r="B126" s="3"/>
    </row>
    <row r="127" spans="2:2" x14ac:dyDescent="0.35">
      <c r="B127" s="3"/>
    </row>
    <row r="128" spans="2:2" x14ac:dyDescent="0.35">
      <c r="B128" s="3"/>
    </row>
    <row r="129" spans="2:2" x14ac:dyDescent="0.35">
      <c r="B129" s="3"/>
    </row>
    <row r="130" spans="2:2" x14ac:dyDescent="0.35">
      <c r="B130" s="3"/>
    </row>
    <row r="131" spans="2:2" x14ac:dyDescent="0.35">
      <c r="B131" s="3"/>
    </row>
    <row r="132" spans="2:2" x14ac:dyDescent="0.35">
      <c r="B132" s="3"/>
    </row>
    <row r="133" spans="2:2" x14ac:dyDescent="0.35">
      <c r="B133" s="3"/>
    </row>
    <row r="134" spans="2:2" x14ac:dyDescent="0.35">
      <c r="B134" s="3"/>
    </row>
    <row r="135" spans="2:2" x14ac:dyDescent="0.35">
      <c r="B135" s="3"/>
    </row>
    <row r="136" spans="2:2" x14ac:dyDescent="0.35">
      <c r="B136" s="3"/>
    </row>
    <row r="137" spans="2:2" x14ac:dyDescent="0.35">
      <c r="B137" s="3"/>
    </row>
    <row r="138" spans="2:2" x14ac:dyDescent="0.35">
      <c r="B138" s="3"/>
    </row>
    <row r="139" spans="2:2" x14ac:dyDescent="0.35">
      <c r="B139" s="3"/>
    </row>
  </sheetData>
  <sheetProtection sheet="1" objects="1" scenarios="1"/>
  <mergeCells count="3">
    <mergeCell ref="N23:P23"/>
    <mergeCell ref="K23:M23"/>
    <mergeCell ref="E7:G9"/>
  </mergeCells>
  <conditionalFormatting sqref="J29:K29 M29:N29 P29">
    <cfRule type="cellIs" dxfId="0" priority="3" operator="lessThan">
      <formula>$B$7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2"/>
  <sheetViews>
    <sheetView zoomScale="110" zoomScaleNormal="110" workbookViewId="0">
      <selection activeCell="N2" sqref="N2"/>
    </sheetView>
  </sheetViews>
  <sheetFormatPr defaultRowHeight="14.5" x14ac:dyDescent="0.35"/>
  <cols>
    <col min="2" max="3" width="11.81640625" bestFit="1" customWidth="1"/>
    <col min="6" max="6" width="16.54296875" bestFit="1" customWidth="1"/>
    <col min="7" max="7" width="9" bestFit="1" customWidth="1"/>
    <col min="8" max="8" width="17" bestFit="1" customWidth="1"/>
    <col min="10" max="10" width="12.81640625" customWidth="1"/>
    <col min="11" max="11" width="5.1796875" customWidth="1"/>
    <col min="14" max="14" width="10.1796875" bestFit="1" customWidth="1"/>
    <col min="16" max="16" width="11.81640625" bestFit="1" customWidth="1"/>
    <col min="19" max="19" width="3.36328125" bestFit="1" customWidth="1"/>
  </cols>
  <sheetData>
    <row r="1" spans="2:19" x14ac:dyDescent="0.35">
      <c r="B1" s="2" t="s">
        <v>44</v>
      </c>
      <c r="C1" s="2" t="s">
        <v>43</v>
      </c>
      <c r="D1" s="2" t="s">
        <v>23</v>
      </c>
      <c r="F1" s="2" t="s">
        <v>41</v>
      </c>
      <c r="K1" s="38">
        <v>0.95</v>
      </c>
      <c r="L1" s="39"/>
      <c r="M1" s="40" t="s">
        <v>1</v>
      </c>
      <c r="N1" s="40" t="s">
        <v>14</v>
      </c>
      <c r="O1" s="40" t="s">
        <v>16</v>
      </c>
      <c r="P1" s="40" t="s">
        <v>15</v>
      </c>
      <c r="Q1" s="40"/>
      <c r="R1" s="41" t="s">
        <v>17</v>
      </c>
      <c r="S1" s="111" t="s">
        <v>92</v>
      </c>
    </row>
    <row r="2" spans="2:19" ht="15" thickBot="1" x14ac:dyDescent="0.4">
      <c r="B2" s="14">
        <v>1.7253512999433647</v>
      </c>
      <c r="C2">
        <f t="shared" ref="C2:C65" si="0">POWER(B2-$B$346,2)</f>
        <v>1.0144381896815628E-2</v>
      </c>
      <c r="D2">
        <v>0.30748268558327918</v>
      </c>
      <c r="K2" s="42"/>
      <c r="L2" s="43"/>
      <c r="M2" s="44">
        <f>E_ratio</f>
        <v>2</v>
      </c>
      <c r="N2" s="45">
        <f>intercept+slope*x_value</f>
        <v>0.361568</v>
      </c>
      <c r="O2" s="45">
        <f>_xlfn.T.INV.2T(0.05,observations-2)</f>
        <v>1.9669657340892925</v>
      </c>
      <c r="P2" s="45">
        <f>SQRT(MSE*(1 + (1/observations)+(x_value-mean_x)^2/SS))</f>
        <v>3.3086096265958834E-2</v>
      </c>
      <c r="Q2" s="45"/>
      <c r="R2" s="46">
        <f>t_value_95*SE_of_prediction</f>
        <v>6.5079217629920721E-2</v>
      </c>
      <c r="S2" s="111"/>
    </row>
    <row r="3" spans="2:19" x14ac:dyDescent="0.35">
      <c r="B3" s="14">
        <v>1.571693486214008</v>
      </c>
      <c r="C3">
        <f t="shared" si="0"/>
        <v>6.4707727365422227E-2</v>
      </c>
      <c r="D3">
        <v>0.26799866527953553</v>
      </c>
      <c r="F3" s="4" t="s">
        <v>2</v>
      </c>
      <c r="G3" s="4"/>
      <c r="K3" s="42"/>
      <c r="L3" s="43"/>
      <c r="M3" s="45"/>
      <c r="N3" s="45"/>
      <c r="O3" s="45"/>
      <c r="P3" s="45"/>
      <c r="Q3" s="45"/>
      <c r="R3" s="46"/>
      <c r="S3" s="111"/>
    </row>
    <row r="4" spans="2:19" x14ac:dyDescent="0.35">
      <c r="B4" s="14">
        <v>1.5910358013931396</v>
      </c>
      <c r="C4">
        <f t="shared" si="0"/>
        <v>5.5241367040670349E-2</v>
      </c>
      <c r="D4">
        <v>0.247002135112556</v>
      </c>
      <c r="F4" s="5" t="s">
        <v>3</v>
      </c>
      <c r="G4" s="5">
        <f>SQRT(G5)</f>
        <v>0.86986539188543421</v>
      </c>
      <c r="K4" s="42"/>
      <c r="L4" s="43"/>
      <c r="M4" s="45"/>
      <c r="N4" s="47">
        <v>0.95</v>
      </c>
      <c r="O4" s="45" t="s">
        <v>18</v>
      </c>
      <c r="P4" s="48">
        <f>predicted_y+ME_95</f>
        <v>0.42664721762992075</v>
      </c>
      <c r="Q4" s="45"/>
      <c r="R4" s="46"/>
      <c r="S4" s="111"/>
    </row>
    <row r="5" spans="2:19" x14ac:dyDescent="0.35">
      <c r="B5" s="14">
        <v>1.9479898784935576</v>
      </c>
      <c r="C5">
        <f t="shared" si="0"/>
        <v>1.4864305029778615E-2</v>
      </c>
      <c r="D5">
        <v>0.33992443533018396</v>
      </c>
      <c r="F5" s="5" t="s">
        <v>30</v>
      </c>
      <c r="G5" s="5">
        <v>0.75666580000000006</v>
      </c>
      <c r="K5" s="42"/>
      <c r="L5" s="49"/>
      <c r="M5" s="50"/>
      <c r="N5" s="51">
        <v>0.95</v>
      </c>
      <c r="O5" s="50" t="s">
        <v>19</v>
      </c>
      <c r="P5" s="52">
        <f>predicted_y-ME_95</f>
        <v>0.29648878237007925</v>
      </c>
      <c r="Q5" s="50"/>
      <c r="R5" s="53"/>
      <c r="S5" s="111"/>
    </row>
    <row r="6" spans="2:19" x14ac:dyDescent="0.35">
      <c r="B6" s="14">
        <v>1.5941722538098526</v>
      </c>
      <c r="C6">
        <f t="shared" si="0"/>
        <v>5.3776853310316557E-2</v>
      </c>
      <c r="D6">
        <v>0.25460382000796666</v>
      </c>
      <c r="F6" s="5" t="s">
        <v>4</v>
      </c>
      <c r="G6" s="5">
        <v>0.75595009999999996</v>
      </c>
      <c r="K6" s="42"/>
      <c r="L6" s="42"/>
      <c r="M6" s="42"/>
      <c r="N6" s="42"/>
      <c r="O6" s="42"/>
      <c r="P6" s="42"/>
      <c r="Q6" s="42"/>
      <c r="R6" s="42"/>
      <c r="S6" s="111"/>
    </row>
    <row r="7" spans="2:19" x14ac:dyDescent="0.35">
      <c r="B7" s="14">
        <v>1.8830467313400849</v>
      </c>
      <c r="C7">
        <f t="shared" si="0"/>
        <v>3.2462770008748394E-3</v>
      </c>
      <c r="D7">
        <v>0.39124802562386629</v>
      </c>
      <c r="F7" s="5" t="s">
        <v>31</v>
      </c>
      <c r="G7" s="5">
        <v>3.3101190000000003E-2</v>
      </c>
      <c r="K7" s="38">
        <v>0.9</v>
      </c>
      <c r="L7" s="39"/>
      <c r="M7" s="40" t="s">
        <v>1</v>
      </c>
      <c r="N7" s="40" t="s">
        <v>14</v>
      </c>
      <c r="O7" s="40" t="s">
        <v>16</v>
      </c>
      <c r="P7" s="40" t="s">
        <v>15</v>
      </c>
      <c r="Q7" s="40"/>
      <c r="R7" s="41" t="s">
        <v>17</v>
      </c>
      <c r="S7" s="111"/>
    </row>
    <row r="8" spans="2:19" x14ac:dyDescent="0.35">
      <c r="B8" s="14">
        <v>1.8822451717180602</v>
      </c>
      <c r="C8">
        <f t="shared" si="0"/>
        <v>3.1555800018559263E-3</v>
      </c>
      <c r="D8">
        <v>0.36143857480437813</v>
      </c>
      <c r="F8" s="5" t="s">
        <v>42</v>
      </c>
      <c r="G8">
        <v>1.0892813508435999E-3</v>
      </c>
      <c r="I8" s="1"/>
      <c r="K8" s="42"/>
      <c r="L8" s="43"/>
      <c r="M8" s="45">
        <f>x_value</f>
        <v>2</v>
      </c>
      <c r="N8" s="45">
        <f>predicted_y</f>
        <v>0.361568</v>
      </c>
      <c r="O8" s="45">
        <f>_xlfn.T.INV.2T(0.1,observations-2)</f>
        <v>1.6493476114505803</v>
      </c>
      <c r="P8" s="45">
        <f>SE_of_prediction</f>
        <v>3.3086096265958834E-2</v>
      </c>
      <c r="Q8" s="45"/>
      <c r="R8" s="46">
        <f>t_value_90*SE_of_prediction</f>
        <v>5.4570473848483167E-2</v>
      </c>
      <c r="S8" s="111"/>
    </row>
    <row r="9" spans="2:19" ht="15" thickBot="1" x14ac:dyDescent="0.4">
      <c r="B9" s="14">
        <v>1.9176950415065637</v>
      </c>
      <c r="C9">
        <f t="shared" si="0"/>
        <v>8.3950341941797808E-3</v>
      </c>
      <c r="D9">
        <v>0.30117517567408503</v>
      </c>
      <c r="F9" s="6" t="s">
        <v>5</v>
      </c>
      <c r="G9" s="6">
        <v>342</v>
      </c>
      <c r="K9" s="42"/>
      <c r="L9" s="43"/>
      <c r="M9" s="45"/>
      <c r="N9" s="45"/>
      <c r="O9" s="45"/>
      <c r="P9" s="45"/>
      <c r="Q9" s="45"/>
      <c r="R9" s="46"/>
      <c r="S9" s="111"/>
    </row>
    <row r="10" spans="2:19" ht="15" thickBot="1" x14ac:dyDescent="0.4">
      <c r="B10" s="14">
        <v>1.9928156367194247</v>
      </c>
      <c r="C10">
        <f t="shared" si="0"/>
        <v>2.7803899832350456E-2</v>
      </c>
      <c r="D10">
        <v>0.38300706174906979</v>
      </c>
      <c r="F10" s="10"/>
      <c r="G10" s="10"/>
      <c r="H10" s="10"/>
      <c r="I10" s="10"/>
      <c r="J10" s="10"/>
      <c r="K10" s="42"/>
      <c r="L10" s="43"/>
      <c r="M10" s="45"/>
      <c r="N10" s="47">
        <v>0.9</v>
      </c>
      <c r="O10" s="45" t="s">
        <v>18</v>
      </c>
      <c r="P10" s="54">
        <f>predicted_y+ME_90</f>
        <v>0.41613847384848318</v>
      </c>
      <c r="Q10" s="45"/>
      <c r="R10" s="46"/>
      <c r="S10" s="111"/>
    </row>
    <row r="11" spans="2:19" x14ac:dyDescent="0.35">
      <c r="B11" s="14">
        <v>1.7965940830704668</v>
      </c>
      <c r="C11">
        <f t="shared" si="0"/>
        <v>8.6886636519481963E-4</v>
      </c>
      <c r="D11">
        <v>0.32918319247301625</v>
      </c>
      <c r="F11" s="11" t="s">
        <v>25</v>
      </c>
      <c r="G11" s="11"/>
      <c r="H11" s="11"/>
      <c r="I11" s="11"/>
      <c r="J11" s="11"/>
      <c r="K11" s="42"/>
      <c r="L11" s="49"/>
      <c r="M11" s="50"/>
      <c r="N11" s="51">
        <v>0.9</v>
      </c>
      <c r="O11" s="50" t="s">
        <v>19</v>
      </c>
      <c r="P11" s="52">
        <f>predicted_y-ME_90</f>
        <v>0.30699752615151682</v>
      </c>
      <c r="Q11" s="50"/>
      <c r="R11" s="53"/>
      <c r="S11" s="111"/>
    </row>
    <row r="12" spans="2:19" x14ac:dyDescent="0.35">
      <c r="B12" s="14">
        <v>2.457524745419934</v>
      </c>
      <c r="C12">
        <f t="shared" si="0"/>
        <v>0.39873430959992479</v>
      </c>
      <c r="D12">
        <v>0.41032272572025796</v>
      </c>
      <c r="F12" s="8" t="s">
        <v>33</v>
      </c>
      <c r="G12" s="8" t="s">
        <v>34</v>
      </c>
      <c r="H12" s="8" t="s">
        <v>35</v>
      </c>
      <c r="I12" s="8" t="s">
        <v>36</v>
      </c>
      <c r="J12" s="8" t="s">
        <v>37</v>
      </c>
    </row>
    <row r="13" spans="2:19" ht="15" thickBot="1" x14ac:dyDescent="0.4">
      <c r="B13" s="14">
        <v>2.3620357921885504</v>
      </c>
      <c r="C13">
        <f t="shared" si="0"/>
        <v>0.28725866332921507</v>
      </c>
      <c r="D13">
        <v>0.46723346861763498</v>
      </c>
      <c r="F13" s="10">
        <v>-0.10170999999999999</v>
      </c>
      <c r="G13" s="10">
        <v>-2.3247E-2</v>
      </c>
      <c r="H13" s="10">
        <v>2.3679999999999999E-3</v>
      </c>
      <c r="I13" s="10">
        <v>2.3970000000000002E-2</v>
      </c>
      <c r="J13" s="10">
        <v>8.1243999999999997E-2</v>
      </c>
    </row>
    <row r="14" spans="2:19" ht="15" thickBot="1" x14ac:dyDescent="0.4">
      <c r="B14" s="14">
        <v>2.0128100615566762</v>
      </c>
      <c r="C14">
        <f t="shared" si="0"/>
        <v>3.4871618172348226E-2</v>
      </c>
      <c r="D14">
        <v>0.34457911985712081</v>
      </c>
      <c r="K14" s="8"/>
    </row>
    <row r="15" spans="2:19" x14ac:dyDescent="0.35">
      <c r="B15" s="14">
        <v>1.971193461479092</v>
      </c>
      <c r="C15">
        <f t="shared" si="0"/>
        <v>2.1060638450196324E-2</v>
      </c>
      <c r="D15">
        <v>0.31605850499671134</v>
      </c>
      <c r="F15" s="7"/>
      <c r="G15" s="7" t="s">
        <v>6</v>
      </c>
      <c r="H15" s="7" t="s">
        <v>7</v>
      </c>
      <c r="I15" s="7"/>
      <c r="J15" s="12" t="s">
        <v>8</v>
      </c>
      <c r="K15" s="8"/>
    </row>
    <row r="16" spans="2:19" x14ac:dyDescent="0.35">
      <c r="B16" s="14">
        <v>1.7037418725826212</v>
      </c>
      <c r="C16">
        <f t="shared" si="0"/>
        <v>1.4964323008432227E-2</v>
      </c>
      <c r="D16">
        <v>0.26472719219829632</v>
      </c>
      <c r="F16" s="5" t="s">
        <v>9</v>
      </c>
      <c r="G16" s="5">
        <v>1</v>
      </c>
      <c r="H16" s="5">
        <v>1057.2550000000001</v>
      </c>
      <c r="J16" s="5" t="s">
        <v>32</v>
      </c>
      <c r="K16" s="8" t="s">
        <v>45</v>
      </c>
    </row>
    <row r="17" spans="2:13" x14ac:dyDescent="0.35">
      <c r="B17" s="14">
        <v>1.9077890828129602</v>
      </c>
      <c r="C17">
        <f t="shared" si="0"/>
        <v>6.67790678793011E-3</v>
      </c>
      <c r="D17">
        <v>0.31917231096606302</v>
      </c>
      <c r="F17" s="5" t="s">
        <v>10</v>
      </c>
      <c r="G17" s="5">
        <v>340</v>
      </c>
      <c r="H17" s="5"/>
      <c r="I17" s="5"/>
      <c r="J17" s="9"/>
      <c r="K17" s="5"/>
    </row>
    <row r="18" spans="2:13" ht="15" thickBot="1" x14ac:dyDescent="0.4">
      <c r="B18" s="14">
        <v>2.1369306496211822</v>
      </c>
      <c r="C18">
        <f t="shared" si="0"/>
        <v>9.6633956583546496E-2</v>
      </c>
      <c r="D18">
        <v>0.40687765781313384</v>
      </c>
      <c r="F18" s="6" t="s">
        <v>11</v>
      </c>
      <c r="G18" s="6">
        <v>341</v>
      </c>
      <c r="H18" s="6"/>
      <c r="I18" s="6"/>
      <c r="J18" s="6"/>
      <c r="L18" s="8"/>
      <c r="M18" s="5"/>
    </row>
    <row r="19" spans="2:13" ht="15" thickBot="1" x14ac:dyDescent="0.4">
      <c r="B19" s="14">
        <v>1.8013152896102427</v>
      </c>
      <c r="C19">
        <f t="shared" si="0"/>
        <v>6.1282649678599636E-4</v>
      </c>
      <c r="D19">
        <v>0.2707724439631124</v>
      </c>
      <c r="K19" s="9"/>
      <c r="L19" s="9"/>
      <c r="M19" s="8"/>
    </row>
    <row r="20" spans="2:13" x14ac:dyDescent="0.35">
      <c r="B20" s="14">
        <v>1.5836424581712569</v>
      </c>
      <c r="C20">
        <f t="shared" si="0"/>
        <v>5.877141476484455E-2</v>
      </c>
      <c r="D20">
        <v>0.20927092431986996</v>
      </c>
      <c r="F20" s="7"/>
      <c r="G20" s="7" t="s">
        <v>12</v>
      </c>
      <c r="H20" s="7" t="s">
        <v>27</v>
      </c>
      <c r="I20" s="7" t="s">
        <v>28</v>
      </c>
      <c r="J20" s="7" t="s">
        <v>29</v>
      </c>
      <c r="K20" s="5"/>
      <c r="L20" s="5"/>
    </row>
    <row r="21" spans="2:13" x14ac:dyDescent="0.35">
      <c r="B21" s="14">
        <v>1.8641155942079679</v>
      </c>
      <c r="C21">
        <f t="shared" si="0"/>
        <v>1.4474198871623561E-3</v>
      </c>
      <c r="D21">
        <v>0.32114821253269432</v>
      </c>
      <c r="F21" s="5" t="s">
        <v>13</v>
      </c>
      <c r="G21" s="15">
        <v>-0.19758100000000001</v>
      </c>
      <c r="H21" s="5">
        <v>1.5802621999999999E-2</v>
      </c>
      <c r="I21" s="5">
        <v>-12.50305</v>
      </c>
      <c r="J21" s="16">
        <v>9.0159629999999999E-30</v>
      </c>
      <c r="K21" s="5" t="s">
        <v>45</v>
      </c>
      <c r="L21" s="5"/>
    </row>
    <row r="22" spans="2:13" ht="15" thickBot="1" x14ac:dyDescent="0.4">
      <c r="B22" s="14">
        <v>1.8199097174985372</v>
      </c>
      <c r="C22">
        <f t="shared" si="0"/>
        <v>3.795674802381221E-5</v>
      </c>
      <c r="D22">
        <v>0.31781035388976375</v>
      </c>
      <c r="F22" s="6" t="s">
        <v>44</v>
      </c>
      <c r="G22" s="6">
        <v>0.2795745</v>
      </c>
      <c r="H22" s="6">
        <v>8.5982030000000004E-3</v>
      </c>
      <c r="I22" s="6">
        <v>32.515459999999997</v>
      </c>
      <c r="J22" s="17">
        <v>2.2416280000000002E-106</v>
      </c>
      <c r="K22" t="s">
        <v>45</v>
      </c>
      <c r="L22" s="8"/>
    </row>
    <row r="23" spans="2:13" x14ac:dyDescent="0.35">
      <c r="B23" s="14">
        <v>1.9292985362565174</v>
      </c>
      <c r="C23">
        <f t="shared" si="0"/>
        <v>1.065600221895753E-2</v>
      </c>
      <c r="D23">
        <v>0.35409356576062589</v>
      </c>
    </row>
    <row r="24" spans="2:13" x14ac:dyDescent="0.35">
      <c r="B24" s="14">
        <v>1.9683317465834504</v>
      </c>
      <c r="C24">
        <f t="shared" si="0"/>
        <v>2.0238227481210801E-2</v>
      </c>
      <c r="D24">
        <v>0.38052347179929236</v>
      </c>
      <c r="F24" t="s">
        <v>26</v>
      </c>
    </row>
    <row r="25" spans="2:13" x14ac:dyDescent="0.35">
      <c r="B25" s="14">
        <v>1.6852488426347387</v>
      </c>
      <c r="C25">
        <f t="shared" si="0"/>
        <v>1.9830773629259984E-2</v>
      </c>
      <c r="D25">
        <v>0.26271868760755873</v>
      </c>
    </row>
    <row r="26" spans="2:13" x14ac:dyDescent="0.35">
      <c r="B26" s="14">
        <v>1.741608466884252</v>
      </c>
      <c r="C26">
        <f t="shared" si="0"/>
        <v>7.1338556981748718E-3</v>
      </c>
      <c r="D26">
        <v>0.30376551156156784</v>
      </c>
    </row>
    <row r="27" spans="2:13" x14ac:dyDescent="0.35">
      <c r="B27" s="14">
        <v>1.9257971616117064</v>
      </c>
      <c r="C27">
        <f t="shared" si="0"/>
        <v>9.9453826422617637E-3</v>
      </c>
      <c r="D27">
        <v>0.310699684076362</v>
      </c>
    </row>
    <row r="28" spans="2:13" x14ac:dyDescent="0.35">
      <c r="B28" s="14">
        <v>1.7485072814932636</v>
      </c>
      <c r="C28">
        <f t="shared" si="0"/>
        <v>6.016071837745586E-3</v>
      </c>
      <c r="D28">
        <v>0.2642281830752008</v>
      </c>
    </row>
    <row r="29" spans="2:13" x14ac:dyDescent="0.35">
      <c r="B29" s="14">
        <v>2.162476325839247</v>
      </c>
      <c r="C29">
        <f t="shared" si="0"/>
        <v>0.11316879737094411</v>
      </c>
      <c r="D29">
        <v>0.37610600870998318</v>
      </c>
    </row>
    <row r="30" spans="2:13" x14ac:dyDescent="0.35">
      <c r="B30" s="14">
        <v>1.8566886699647853</v>
      </c>
      <c r="C30">
        <f t="shared" si="0"/>
        <v>9.3746484254898614E-4</v>
      </c>
      <c r="D30">
        <v>0.31780537086395744</v>
      </c>
    </row>
    <row r="31" spans="2:13" x14ac:dyDescent="0.35">
      <c r="B31" s="14">
        <v>2.1347666139341492</v>
      </c>
      <c r="C31">
        <f t="shared" si="0"/>
        <v>9.529321524842907E-2</v>
      </c>
      <c r="D31">
        <v>0.42759816566565523</v>
      </c>
    </row>
    <row r="32" spans="2:13" x14ac:dyDescent="0.35">
      <c r="B32" s="14">
        <v>1.8805949955431045</v>
      </c>
      <c r="C32">
        <f t="shared" si="0"/>
        <v>2.9729072771009064E-3</v>
      </c>
      <c r="D32">
        <v>0.3396444910321556</v>
      </c>
    </row>
    <row r="33" spans="2:4" x14ac:dyDescent="0.35">
      <c r="B33" s="14">
        <v>2.1165164634632414</v>
      </c>
      <c r="C33">
        <f t="shared" si="0"/>
        <v>8.435878664661263E-2</v>
      </c>
      <c r="D33">
        <v>0.36350303789055022</v>
      </c>
    </row>
    <row r="34" spans="2:4" x14ac:dyDescent="0.35">
      <c r="B34" s="14">
        <v>1.9717537813422468</v>
      </c>
      <c r="C34">
        <f t="shared" si="0"/>
        <v>2.1223582827319634E-2</v>
      </c>
      <c r="D34">
        <v>0.34954998485676153</v>
      </c>
    </row>
    <row r="35" spans="2:4" x14ac:dyDescent="0.35">
      <c r="B35" s="14">
        <v>1.8102509215386799</v>
      </c>
      <c r="C35">
        <f t="shared" si="0"/>
        <v>2.5026293230898794E-4</v>
      </c>
      <c r="D35">
        <v>0.31909515563789209</v>
      </c>
    </row>
    <row r="36" spans="2:4" x14ac:dyDescent="0.35">
      <c r="B36" s="14">
        <v>1.6206360566169082</v>
      </c>
      <c r="C36">
        <f t="shared" si="0"/>
        <v>4.2203360779105317E-2</v>
      </c>
      <c r="D36">
        <v>0.25036857558434711</v>
      </c>
    </row>
    <row r="37" spans="2:4" x14ac:dyDescent="0.35">
      <c r="B37" s="14">
        <v>1.6818040804815235</v>
      </c>
      <c r="C37">
        <f t="shared" si="0"/>
        <v>2.08128350894594E-2</v>
      </c>
      <c r="D37">
        <v>0.27782678452467346</v>
      </c>
    </row>
    <row r="38" spans="2:4" x14ac:dyDescent="0.35">
      <c r="B38" s="14">
        <v>1.866001283363105</v>
      </c>
      <c r="C38">
        <f t="shared" si="0"/>
        <v>1.5944576926052107E-3</v>
      </c>
      <c r="D38">
        <v>0.27336939540880306</v>
      </c>
    </row>
    <row r="39" spans="2:4" x14ac:dyDescent="0.35">
      <c r="B39" s="14">
        <v>1.8054187964137824</v>
      </c>
      <c r="C39">
        <f t="shared" si="0"/>
        <v>4.2649791260602186E-4</v>
      </c>
      <c r="D39">
        <v>0.27821196529831149</v>
      </c>
    </row>
    <row r="40" spans="2:4" x14ac:dyDescent="0.35">
      <c r="B40" s="14">
        <v>1.5997495235151702</v>
      </c>
      <c r="C40">
        <f t="shared" si="0"/>
        <v>5.1221239757050785E-2</v>
      </c>
      <c r="D40">
        <v>0.23015458937530722</v>
      </c>
    </row>
    <row r="41" spans="2:4" x14ac:dyDescent="0.35">
      <c r="B41" s="14">
        <v>2.0044886051698354</v>
      </c>
      <c r="C41">
        <f t="shared" si="0"/>
        <v>3.18329766098603E-2</v>
      </c>
      <c r="D41">
        <v>0.27073472413662153</v>
      </c>
    </row>
    <row r="42" spans="2:4" x14ac:dyDescent="0.35">
      <c r="B42" s="14">
        <v>1.7729577391310019</v>
      </c>
      <c r="C42">
        <f t="shared" si="0"/>
        <v>2.8209783589643969E-3</v>
      </c>
      <c r="D42">
        <v>0.30819615968383962</v>
      </c>
    </row>
    <row r="43" spans="2:4" x14ac:dyDescent="0.35">
      <c r="B43" s="14">
        <v>1.8049611416603097</v>
      </c>
      <c r="C43">
        <f t="shared" si="0"/>
        <v>4.45610173052632E-4</v>
      </c>
      <c r="D43">
        <v>0.31684265283373136</v>
      </c>
    </row>
    <row r="44" spans="2:4" x14ac:dyDescent="0.35">
      <c r="B44" s="14">
        <v>1.6573043750772436</v>
      </c>
      <c r="C44">
        <f t="shared" si="0"/>
        <v>2.8482046203053016E-2</v>
      </c>
      <c r="D44">
        <v>0.24322116250294795</v>
      </c>
    </row>
    <row r="45" spans="2:4" x14ac:dyDescent="0.35">
      <c r="B45" s="14">
        <v>1.9943792882410198</v>
      </c>
      <c r="C45">
        <f t="shared" si="0"/>
        <v>2.8327807029449127E-2</v>
      </c>
      <c r="D45">
        <v>0.32696273647260526</v>
      </c>
    </row>
    <row r="46" spans="2:4" x14ac:dyDescent="0.35">
      <c r="B46" s="14">
        <v>1.7572388942042174</v>
      </c>
      <c r="C46">
        <f t="shared" si="0"/>
        <v>4.7378067932229359E-3</v>
      </c>
      <c r="D46">
        <v>0.32407504022143441</v>
      </c>
    </row>
    <row r="47" spans="2:4" x14ac:dyDescent="0.35">
      <c r="B47" s="14">
        <v>1.798620671696153</v>
      </c>
      <c r="C47">
        <f t="shared" si="0"/>
        <v>7.5349978838142842E-4</v>
      </c>
      <c r="D47">
        <v>0.33979034102998668</v>
      </c>
    </row>
    <row r="48" spans="2:4" x14ac:dyDescent="0.35">
      <c r="B48" s="14">
        <v>1.6852006639746653</v>
      </c>
      <c r="C48">
        <f t="shared" si="0"/>
        <v>1.9844345159750532E-2</v>
      </c>
      <c r="D48">
        <v>0.20403106470831325</v>
      </c>
    </row>
    <row r="49" spans="2:4" x14ac:dyDescent="0.35">
      <c r="B49" s="14">
        <v>1.8093116628239723</v>
      </c>
      <c r="C49">
        <f t="shared" si="0"/>
        <v>2.8086272285821171E-4</v>
      </c>
      <c r="D49">
        <v>0.25159127644723667</v>
      </c>
    </row>
    <row r="50" spans="2:4" x14ac:dyDescent="0.35">
      <c r="B50" s="14">
        <v>1.7676698634787458</v>
      </c>
      <c r="C50">
        <f t="shared" si="0"/>
        <v>3.4106486313829343E-3</v>
      </c>
      <c r="D50">
        <v>0.29628442316868886</v>
      </c>
    </row>
    <row r="51" spans="2:4" x14ac:dyDescent="0.35">
      <c r="B51" s="14">
        <v>1.7730630492344295</v>
      </c>
      <c r="C51">
        <f t="shared" si="0"/>
        <v>2.8098028027416736E-3</v>
      </c>
      <c r="D51">
        <v>0.26291979743357513</v>
      </c>
    </row>
    <row r="52" spans="2:4" x14ac:dyDescent="0.35">
      <c r="B52" s="14">
        <v>2.1025052729218459</v>
      </c>
      <c r="C52">
        <f t="shared" si="0"/>
        <v>7.6416116062128031E-2</v>
      </c>
      <c r="D52">
        <v>0.41065904305930401</v>
      </c>
    </row>
    <row r="53" spans="2:4" x14ac:dyDescent="0.35">
      <c r="B53" s="14">
        <v>1.8691877378585715</v>
      </c>
      <c r="C53">
        <f t="shared" si="0"/>
        <v>1.8590856537334076E-3</v>
      </c>
      <c r="D53">
        <v>0.36479096802480149</v>
      </c>
    </row>
    <row r="54" spans="2:4" x14ac:dyDescent="0.35">
      <c r="B54" s="14">
        <v>1.7545783247799065</v>
      </c>
      <c r="C54">
        <f t="shared" si="0"/>
        <v>5.1111486052948371E-3</v>
      </c>
      <c r="D54">
        <v>0.25951761498646314</v>
      </c>
    </row>
    <row r="55" spans="2:4" x14ac:dyDescent="0.35">
      <c r="B55" s="14">
        <v>2.0010383595656704</v>
      </c>
      <c r="C55">
        <f t="shared" si="0"/>
        <v>3.0613709082416736E-2</v>
      </c>
      <c r="D55">
        <v>0.31238299469743358</v>
      </c>
    </row>
    <row r="56" spans="2:4" x14ac:dyDescent="0.35">
      <c r="B56" s="14">
        <v>1.7448017604252395</v>
      </c>
      <c r="C56">
        <f t="shared" si="0"/>
        <v>6.6046279110933007E-3</v>
      </c>
      <c r="D56">
        <v>0.27750811292499233</v>
      </c>
    </row>
    <row r="57" spans="2:4" x14ac:dyDescent="0.35">
      <c r="B57" s="14">
        <v>1.7489724715034602</v>
      </c>
      <c r="C57">
        <f t="shared" si="0"/>
        <v>5.9441248568857718E-3</v>
      </c>
      <c r="D57">
        <v>0.27257047316256455</v>
      </c>
    </row>
    <row r="58" spans="2:4" x14ac:dyDescent="0.35">
      <c r="B58" s="14">
        <v>1.7026146743773412</v>
      </c>
      <c r="C58">
        <f t="shared" si="0"/>
        <v>1.5241371078506736E-2</v>
      </c>
      <c r="D58">
        <v>0.25608707702623534</v>
      </c>
    </row>
    <row r="59" spans="2:4" x14ac:dyDescent="0.35">
      <c r="B59" s="14">
        <v>1.5792405454049332</v>
      </c>
      <c r="C59">
        <f t="shared" si="0"/>
        <v>6.0925086862072882E-2</v>
      </c>
      <c r="D59">
        <v>0.22627484977734422</v>
      </c>
    </row>
    <row r="60" spans="2:4" x14ac:dyDescent="0.35">
      <c r="B60" s="14">
        <v>1.9158087028500479</v>
      </c>
      <c r="C60">
        <f t="shared" si="0"/>
        <v>8.0529231000622051E-3</v>
      </c>
      <c r="D60">
        <v>0.33624507000064513</v>
      </c>
    </row>
    <row r="61" spans="2:4" x14ac:dyDescent="0.35">
      <c r="B61" s="14">
        <v>1.9013598892393493</v>
      </c>
      <c r="C61">
        <f t="shared" si="0"/>
        <v>5.6684737156398159E-3</v>
      </c>
      <c r="D61">
        <v>0.36345758870364597</v>
      </c>
    </row>
    <row r="62" spans="2:4" x14ac:dyDescent="0.35">
      <c r="B62" s="14">
        <v>1.515140779025905</v>
      </c>
      <c r="C62">
        <f t="shared" si="0"/>
        <v>9.667736744103346E-2</v>
      </c>
      <c r="D62">
        <v>0.19495885919303418</v>
      </c>
    </row>
    <row r="63" spans="2:4" x14ac:dyDescent="0.35">
      <c r="B63" s="14">
        <v>2.1955308262067486</v>
      </c>
      <c r="C63">
        <f t="shared" si="0"/>
        <v>0.13650084226775031</v>
      </c>
      <c r="D63">
        <v>0.43707818226753714</v>
      </c>
    </row>
    <row r="64" spans="2:4" x14ac:dyDescent="0.35">
      <c r="B64" s="14">
        <v>1.8747214339277429</v>
      </c>
      <c r="C64">
        <f t="shared" si="0"/>
        <v>2.3669014716344045E-3</v>
      </c>
      <c r="D64">
        <v>0.33114613880725763</v>
      </c>
    </row>
    <row r="65" spans="2:4" x14ac:dyDescent="0.35">
      <c r="B65" s="14">
        <v>1.5870241032718553</v>
      </c>
      <c r="C65">
        <f t="shared" si="0"/>
        <v>5.7143238261456848E-2</v>
      </c>
      <c r="D65">
        <v>0.21619358877856348</v>
      </c>
    </row>
    <row r="66" spans="2:4" x14ac:dyDescent="0.35">
      <c r="B66" s="14">
        <v>1.8606532413293999</v>
      </c>
      <c r="C66">
        <f t="shared" ref="C66:C129" si="1">POWER(B66-$B$346,2)</f>
        <v>1.1959575386456336E-3</v>
      </c>
      <c r="D66">
        <v>0.30255151088276577</v>
      </c>
    </row>
    <row r="67" spans="2:4" x14ac:dyDescent="0.35">
      <c r="B67" s="14">
        <v>1.881765626243072</v>
      </c>
      <c r="C67">
        <f t="shared" si="1"/>
        <v>3.1019334637566254E-3</v>
      </c>
      <c r="D67">
        <v>0.30064710167422748</v>
      </c>
    </row>
    <row r="68" spans="2:4" x14ac:dyDescent="0.35">
      <c r="B68" s="14">
        <v>2.0624122495142134</v>
      </c>
      <c r="C68">
        <f t="shared" si="1"/>
        <v>5.5857364752300978E-2</v>
      </c>
      <c r="D68">
        <v>0.39752744693986514</v>
      </c>
    </row>
    <row r="69" spans="2:4" x14ac:dyDescent="0.35">
      <c r="B69" s="14">
        <v>2.074236284853157</v>
      </c>
      <c r="C69">
        <f t="shared" si="1"/>
        <v>6.1586196068388034E-2</v>
      </c>
      <c r="D69">
        <v>0.41781760234017651</v>
      </c>
    </row>
    <row r="70" spans="2:4" x14ac:dyDescent="0.35">
      <c r="B70" s="14">
        <v>1.6189302973452731</v>
      </c>
      <c r="C70">
        <f t="shared" si="1"/>
        <v>4.2907114224068801E-2</v>
      </c>
      <c r="D70">
        <v>0.22893066597066186</v>
      </c>
    </row>
    <row r="71" spans="2:4" x14ac:dyDescent="0.35">
      <c r="B71" s="14">
        <v>1.6253962112685381</v>
      </c>
      <c r="C71">
        <f t="shared" si="1"/>
        <v>4.0270219244489404E-2</v>
      </c>
      <c r="D71">
        <v>0.26156512923859343</v>
      </c>
    </row>
    <row r="72" spans="2:4" x14ac:dyDescent="0.35">
      <c r="B72" s="14">
        <v>1.6739123012745878</v>
      </c>
      <c r="C72">
        <f t="shared" si="1"/>
        <v>2.3152154658535064E-2</v>
      </c>
      <c r="D72">
        <v>0.1987468139310431</v>
      </c>
    </row>
    <row r="73" spans="2:4" x14ac:dyDescent="0.35">
      <c r="B73" s="14">
        <v>1.9645281973119024</v>
      </c>
      <c r="C73">
        <f t="shared" si="1"/>
        <v>1.9170500077027613E-2</v>
      </c>
      <c r="D73">
        <v>0.32816810153175463</v>
      </c>
    </row>
    <row r="74" spans="2:4" x14ac:dyDescent="0.35">
      <c r="B74" s="14">
        <v>1.9042006416254511</v>
      </c>
      <c r="C74">
        <f t="shared" si="1"/>
        <v>6.1042999191470116E-3</v>
      </c>
      <c r="D74">
        <v>0.31355826231152339</v>
      </c>
    </row>
    <row r="75" spans="2:4" x14ac:dyDescent="0.35">
      <c r="B75" s="14">
        <v>1.8256930892802741</v>
      </c>
      <c r="C75">
        <f t="shared" si="1"/>
        <v>1.4253118411628404E-7</v>
      </c>
      <c r="D75">
        <v>0.31663529165604098</v>
      </c>
    </row>
    <row r="76" spans="2:4" x14ac:dyDescent="0.35">
      <c r="B76" s="14">
        <v>1.8496279258557706</v>
      </c>
      <c r="C76">
        <f t="shared" si="1"/>
        <v>5.5494655062323631E-4</v>
      </c>
      <c r="D76">
        <v>0.33542317304078439</v>
      </c>
    </row>
    <row r="77" spans="2:4" x14ac:dyDescent="0.35">
      <c r="B77" s="14">
        <v>1.7935138926208118</v>
      </c>
      <c r="C77">
        <f t="shared" si="1"/>
        <v>1.0599406476738986E-3</v>
      </c>
      <c r="D77">
        <v>0.24004288954960035</v>
      </c>
    </row>
    <row r="78" spans="2:4" x14ac:dyDescent="0.35">
      <c r="B78" s="14">
        <v>2.0425008402837888</v>
      </c>
      <c r="C78">
        <f t="shared" si="1"/>
        <v>4.68420392547143E-2</v>
      </c>
      <c r="D78">
        <v>0.33792324370104743</v>
      </c>
    </row>
    <row r="79" spans="2:4" x14ac:dyDescent="0.35">
      <c r="B79" s="14">
        <v>1.7271477085981202</v>
      </c>
      <c r="C79">
        <f t="shared" si="1"/>
        <v>9.7857428560904625E-3</v>
      </c>
      <c r="D79">
        <v>0.26299416769592998</v>
      </c>
    </row>
    <row r="80" spans="2:4" x14ac:dyDescent="0.35">
      <c r="B80" s="14">
        <v>1.7485593024647348</v>
      </c>
      <c r="C80">
        <f t="shared" si="1"/>
        <v>6.0080047032479954E-3</v>
      </c>
      <c r="D80">
        <v>0.29625687791916128</v>
      </c>
    </row>
    <row r="81" spans="2:4" x14ac:dyDescent="0.35">
      <c r="B81" s="14">
        <v>1.7289417991051081</v>
      </c>
      <c r="C81">
        <f t="shared" si="1"/>
        <v>9.4340082960305723E-3</v>
      </c>
      <c r="D81">
        <v>0.250398153519723</v>
      </c>
    </row>
    <row r="82" spans="2:4" x14ac:dyDescent="0.35">
      <c r="B82" s="14">
        <v>1.8766199251845654</v>
      </c>
      <c r="C82">
        <f t="shared" si="1"/>
        <v>2.5552320216960596E-3</v>
      </c>
      <c r="D82">
        <v>0.27525622574114506</v>
      </c>
    </row>
    <row r="83" spans="2:4" x14ac:dyDescent="0.35">
      <c r="B83" s="14">
        <v>1.8772257119135747</v>
      </c>
      <c r="C83">
        <f t="shared" si="1"/>
        <v>2.6168431929483524E-3</v>
      </c>
      <c r="D83">
        <v>0.23933951611050452</v>
      </c>
    </row>
    <row r="84" spans="2:4" x14ac:dyDescent="0.35">
      <c r="B84" s="14">
        <v>2.1632976607597247</v>
      </c>
      <c r="C84">
        <f t="shared" si="1"/>
        <v>0.11372207546551824</v>
      </c>
      <c r="D84">
        <v>0.40117748542841375</v>
      </c>
    </row>
    <row r="85" spans="2:4" x14ac:dyDescent="0.35">
      <c r="B85" s="14">
        <v>2.0028328279255185</v>
      </c>
      <c r="C85">
        <f t="shared" si="1"/>
        <v>3.1244877336131259E-2</v>
      </c>
      <c r="D85">
        <v>0.29544912128979994</v>
      </c>
    </row>
    <row r="86" spans="2:4" x14ac:dyDescent="0.35">
      <c r="B86" s="14">
        <v>1.7981918571393041</v>
      </c>
      <c r="C86">
        <f t="shared" si="1"/>
        <v>7.7722554711658119E-4</v>
      </c>
      <c r="D86">
        <v>0.32875338418418504</v>
      </c>
    </row>
    <row r="87" spans="2:4" x14ac:dyDescent="0.35">
      <c r="B87" s="14">
        <v>1.9463748816643887</v>
      </c>
      <c r="C87">
        <f t="shared" si="1"/>
        <v>1.4473114820215767E-2</v>
      </c>
      <c r="D87">
        <v>0.32467796085573952</v>
      </c>
    </row>
    <row r="88" spans="2:4" x14ac:dyDescent="0.35">
      <c r="B88" s="14">
        <v>2.3359562290992737</v>
      </c>
      <c r="C88">
        <f t="shared" si="1"/>
        <v>0.25998333201683232</v>
      </c>
      <c r="D88">
        <v>0.41457280222767351</v>
      </c>
    </row>
    <row r="89" spans="2:4" x14ac:dyDescent="0.35">
      <c r="B89" s="14">
        <v>1.8301361850789211</v>
      </c>
      <c r="C89">
        <f t="shared" si="1"/>
        <v>1.6528800675610829E-5</v>
      </c>
      <c r="D89">
        <v>0.28773909887122368</v>
      </c>
    </row>
    <row r="90" spans="2:4" x14ac:dyDescent="0.35">
      <c r="B90" s="14">
        <v>1.6127907417283778</v>
      </c>
      <c r="C90">
        <f t="shared" si="1"/>
        <v>4.5488307458415311E-2</v>
      </c>
      <c r="D90">
        <v>0.21715065340725878</v>
      </c>
    </row>
    <row r="91" spans="2:4" x14ac:dyDescent="0.35">
      <c r="B91" s="14">
        <v>1.8401259171010569</v>
      </c>
      <c r="C91">
        <f t="shared" si="1"/>
        <v>1.9755131182798072E-4</v>
      </c>
      <c r="D91">
        <v>0.25476045848594742</v>
      </c>
    </row>
    <row r="92" spans="2:4" x14ac:dyDescent="0.35">
      <c r="B92" s="14">
        <v>1.6694953653271671</v>
      </c>
      <c r="C92">
        <f t="shared" si="1"/>
        <v>2.4515811097407966E-2</v>
      </c>
      <c r="D92">
        <v>0.22432588899923256</v>
      </c>
    </row>
    <row r="93" spans="2:4" x14ac:dyDescent="0.35">
      <c r="B93" s="14">
        <v>1.909457157256506</v>
      </c>
      <c r="C93">
        <f t="shared" si="1"/>
        <v>6.9533142113606247E-3</v>
      </c>
      <c r="D93">
        <v>0.28945861825930652</v>
      </c>
    </row>
    <row r="94" spans="2:4" x14ac:dyDescent="0.35">
      <c r="B94" s="14">
        <v>1.8086560016108457</v>
      </c>
      <c r="C94">
        <f t="shared" si="1"/>
        <v>3.0326901389163312E-4</v>
      </c>
      <c r="D94">
        <v>0.271482246327655</v>
      </c>
    </row>
    <row r="95" spans="2:4" x14ac:dyDescent="0.35">
      <c r="B95" s="14">
        <v>1.8238110989387819</v>
      </c>
      <c r="C95">
        <f t="shared" si="1"/>
        <v>5.1054458386406677E-6</v>
      </c>
      <c r="D95">
        <v>0.31403035878184699</v>
      </c>
    </row>
    <row r="96" spans="2:4" x14ac:dyDescent="0.35">
      <c r="B96" s="14">
        <v>1.7325627092925195</v>
      </c>
      <c r="C96">
        <f t="shared" si="1"/>
        <v>8.7437297957904964E-3</v>
      </c>
      <c r="D96">
        <v>0.2765044071856661</v>
      </c>
    </row>
    <row r="97" spans="2:4" x14ac:dyDescent="0.35">
      <c r="B97" s="14">
        <v>1.7145047292678766</v>
      </c>
      <c r="C97">
        <f t="shared" si="1"/>
        <v>1.2446948488981023E-2</v>
      </c>
      <c r="D97">
        <v>0.26777016209788418</v>
      </c>
    </row>
    <row r="98" spans="2:4" x14ac:dyDescent="0.35">
      <c r="B98" s="14">
        <v>1.4871458169982519</v>
      </c>
      <c r="C98">
        <f t="shared" si="1"/>
        <v>0.1148700236516404</v>
      </c>
      <c r="D98">
        <v>0.19827255626265594</v>
      </c>
    </row>
    <row r="99" spans="2:4" x14ac:dyDescent="0.35">
      <c r="B99" s="14">
        <v>1.435582687213268</v>
      </c>
      <c r="C99">
        <f t="shared" si="1"/>
        <v>0.15248082745154026</v>
      </c>
      <c r="D99">
        <v>0.18666295870848257</v>
      </c>
    </row>
    <row r="100" spans="2:4" x14ac:dyDescent="0.35">
      <c r="B100" s="14">
        <v>1.3703801387692642</v>
      </c>
      <c r="C100">
        <f t="shared" si="1"/>
        <v>0.20765381678425726</v>
      </c>
      <c r="D100">
        <v>0.19418815790665833</v>
      </c>
    </row>
    <row r="101" spans="2:4" x14ac:dyDescent="0.35">
      <c r="B101" s="14">
        <v>2.0150602976756447</v>
      </c>
      <c r="C101">
        <f t="shared" si="1"/>
        <v>3.5717097397023244E-2</v>
      </c>
      <c r="D101">
        <v>0.43574259477184313</v>
      </c>
    </row>
    <row r="102" spans="2:4" x14ac:dyDescent="0.35">
      <c r="B102" s="14">
        <v>1.6888987023471871</v>
      </c>
      <c r="C102">
        <f t="shared" si="1"/>
        <v>1.8816135624679216E-2</v>
      </c>
      <c r="D102">
        <v>0.27326920352054634</v>
      </c>
    </row>
    <row r="103" spans="2:4" x14ac:dyDescent="0.35">
      <c r="B103" s="14">
        <v>1.5487566264818768</v>
      </c>
      <c r="C103">
        <f t="shared" si="1"/>
        <v>7.6903052278915279E-2</v>
      </c>
      <c r="D103">
        <v>0.26871930695854646</v>
      </c>
    </row>
    <row r="104" spans="2:4" x14ac:dyDescent="0.35">
      <c r="B104" s="14">
        <v>1.4798169036853934</v>
      </c>
      <c r="C104">
        <f t="shared" si="1"/>
        <v>0.11989163765731649</v>
      </c>
      <c r="D104">
        <v>0.20148408504712387</v>
      </c>
    </row>
    <row r="105" spans="2:4" x14ac:dyDescent="0.35">
      <c r="B105" s="14">
        <v>1.8615151830360925</v>
      </c>
      <c r="C105">
        <f t="shared" si="1"/>
        <v>1.2563168854804207E-3</v>
      </c>
      <c r="D105">
        <v>0.36013022999324684</v>
      </c>
    </row>
    <row r="106" spans="2:4" x14ac:dyDescent="0.35">
      <c r="B106" s="14">
        <v>1.6861855972226918</v>
      </c>
      <c r="C106">
        <f t="shared" si="1"/>
        <v>1.9567820242039964E-2</v>
      </c>
      <c r="D106">
        <v>0.24202305566757931</v>
      </c>
    </row>
    <row r="107" spans="2:4" x14ac:dyDescent="0.35">
      <c r="B107" s="14">
        <v>1.6605624746604499</v>
      </c>
      <c r="C107">
        <f t="shared" si="1"/>
        <v>2.7392946936448552E-2</v>
      </c>
      <c r="D107">
        <v>0.25442795365852533</v>
      </c>
    </row>
    <row r="108" spans="2:4" x14ac:dyDescent="0.35">
      <c r="B108" s="14">
        <v>1.6159273693709775</v>
      </c>
      <c r="C108">
        <f t="shared" si="1"/>
        <v>4.4160186753334982E-2</v>
      </c>
      <c r="D108">
        <v>0.21638947647357956</v>
      </c>
    </row>
    <row r="109" spans="2:4" x14ac:dyDescent="0.35">
      <c r="B109" s="14">
        <v>1.8372806625095264</v>
      </c>
      <c r="C109">
        <f t="shared" si="1"/>
        <v>1.2566500140617312E-4</v>
      </c>
      <c r="D109">
        <v>0.2792782909912363</v>
      </c>
    </row>
    <row r="110" spans="2:4" x14ac:dyDescent="0.35">
      <c r="B110" s="14">
        <v>1.7326384627897751</v>
      </c>
      <c r="C110">
        <f t="shared" si="1"/>
        <v>8.7295684315194487E-3</v>
      </c>
      <c r="D110">
        <v>0.25058424155444292</v>
      </c>
    </row>
    <row r="111" spans="2:4" x14ac:dyDescent="0.35">
      <c r="B111" s="14">
        <v>1.734729291994447</v>
      </c>
      <c r="C111">
        <f t="shared" si="1"/>
        <v>8.3432386227461127E-3</v>
      </c>
      <c r="D111">
        <v>0.32109242299427854</v>
      </c>
    </row>
    <row r="112" spans="2:4" x14ac:dyDescent="0.35">
      <c r="B112" s="14">
        <v>2.0495325076335562</v>
      </c>
      <c r="C112">
        <f t="shared" si="1"/>
        <v>4.9935214194973057E-2</v>
      </c>
      <c r="D112">
        <v>0.42764050819795441</v>
      </c>
    </row>
    <row r="113" spans="2:4" x14ac:dyDescent="0.35">
      <c r="B113" s="14">
        <v>1.821609094893103</v>
      </c>
      <c r="C113">
        <f t="shared" si="1"/>
        <v>1.9905226839516768E-5</v>
      </c>
      <c r="D113">
        <v>0.31537177034831992</v>
      </c>
    </row>
    <row r="114" spans="2:4" x14ac:dyDescent="0.35">
      <c r="B114" s="14">
        <v>1.6913732474768233</v>
      </c>
      <c r="C114">
        <f t="shared" si="1"/>
        <v>1.8143382785373131E-2</v>
      </c>
      <c r="D114">
        <v>0.29943444438727895</v>
      </c>
    </row>
    <row r="115" spans="2:4" x14ac:dyDescent="0.35">
      <c r="B115" s="14">
        <v>1.8378266238437531</v>
      </c>
      <c r="C115">
        <f t="shared" si="1"/>
        <v>1.3820357219916873E-4</v>
      </c>
      <c r="D115">
        <v>0.31369988808788241</v>
      </c>
    </row>
    <row r="116" spans="2:4" x14ac:dyDescent="0.35">
      <c r="B116" s="14">
        <v>1.7586498867716542</v>
      </c>
      <c r="C116">
        <f t="shared" si="1"/>
        <v>4.5455555797426269E-3</v>
      </c>
      <c r="D116">
        <v>0.31324042211414477</v>
      </c>
    </row>
    <row r="117" spans="2:4" x14ac:dyDescent="0.35">
      <c r="B117" s="14">
        <v>2.0658118400194141</v>
      </c>
      <c r="C117">
        <f t="shared" si="1"/>
        <v>5.7475851471598047E-2</v>
      </c>
      <c r="D117">
        <v>0.28882090834273338</v>
      </c>
    </row>
    <row r="118" spans="2:4" x14ac:dyDescent="0.35">
      <c r="B118" s="14">
        <v>1.6883640047028448</v>
      </c>
      <c r="C118">
        <f t="shared" si="1"/>
        <v>1.8963112531191886E-2</v>
      </c>
      <c r="D118">
        <v>0.19979557906719914</v>
      </c>
    </row>
    <row r="119" spans="2:4" x14ac:dyDescent="0.35">
      <c r="B119" s="14">
        <v>1.9799793974715614</v>
      </c>
      <c r="C119">
        <f t="shared" si="1"/>
        <v>2.3687911073533036E-2</v>
      </c>
      <c r="D119">
        <v>0.32497382332842162</v>
      </c>
    </row>
    <row r="120" spans="2:4" x14ac:dyDescent="0.35">
      <c r="B120" s="14">
        <v>1.9265519255213164</v>
      </c>
      <c r="C120">
        <f t="shared" si="1"/>
        <v>1.0096492296220295E-2</v>
      </c>
      <c r="D120">
        <v>0.30463910710825776</v>
      </c>
    </row>
    <row r="121" spans="2:4" x14ac:dyDescent="0.35">
      <c r="B121" s="14">
        <v>1.6240947687191971</v>
      </c>
      <c r="C121">
        <f t="shared" si="1"/>
        <v>4.0794245431369995E-2</v>
      </c>
      <c r="D121">
        <v>0.24393563602310175</v>
      </c>
    </row>
    <row r="122" spans="2:4" x14ac:dyDescent="0.35">
      <c r="B122" s="14">
        <v>1.7366674424077952</v>
      </c>
      <c r="C122">
        <f t="shared" si="1"/>
        <v>7.992928575579825E-3</v>
      </c>
      <c r="D122">
        <v>0.18623716707890089</v>
      </c>
    </row>
    <row r="123" spans="2:4" x14ac:dyDescent="0.35">
      <c r="B123" s="14">
        <v>1.5403608540557308</v>
      </c>
      <c r="C123">
        <f t="shared" si="1"/>
        <v>8.1630071672564961E-2</v>
      </c>
      <c r="D123">
        <v>0.20168500214005552</v>
      </c>
    </row>
    <row r="124" spans="2:4" x14ac:dyDescent="0.35">
      <c r="B124" s="14">
        <v>1.9745833595219331</v>
      </c>
      <c r="C124">
        <f t="shared" si="1"/>
        <v>2.2056033115918538E-2</v>
      </c>
      <c r="D124">
        <v>0.34529441314695469</v>
      </c>
    </row>
    <row r="125" spans="2:4" x14ac:dyDescent="0.35">
      <c r="B125" s="14">
        <v>1.8391013909409473</v>
      </c>
      <c r="C125">
        <f t="shared" si="1"/>
        <v>1.6980093126576061E-4</v>
      </c>
      <c r="D125">
        <v>0.2918304188389898</v>
      </c>
    </row>
    <row r="126" spans="2:4" x14ac:dyDescent="0.35">
      <c r="B126" s="14">
        <v>2.0145848017830947</v>
      </c>
      <c r="C126">
        <f t="shared" si="1"/>
        <v>3.5537595864620096E-2</v>
      </c>
      <c r="D126">
        <v>0.38337185232819188</v>
      </c>
    </row>
    <row r="127" spans="2:4" x14ac:dyDescent="0.35">
      <c r="B127" s="14">
        <v>1.7680310515172901</v>
      </c>
      <c r="C127">
        <f t="shared" si="1"/>
        <v>3.3685917771228238E-3</v>
      </c>
      <c r="D127">
        <v>0.26500775825413286</v>
      </c>
    </row>
    <row r="128" spans="2:4" x14ac:dyDescent="0.35">
      <c r="B128" s="14">
        <v>2.1106716904559413</v>
      </c>
      <c r="C128">
        <f t="shared" si="1"/>
        <v>8.0997767993141012E-2</v>
      </c>
      <c r="D128">
        <v>0.3921349861200556</v>
      </c>
    </row>
    <row r="129" spans="2:4" x14ac:dyDescent="0.35">
      <c r="B129" s="14">
        <v>1.7486818078120725</v>
      </c>
      <c r="C129">
        <f t="shared" si="1"/>
        <v>5.9890286084890582E-3</v>
      </c>
      <c r="D129">
        <v>0.31136291323272569</v>
      </c>
    </row>
    <row r="130" spans="2:4" x14ac:dyDescent="0.35">
      <c r="B130" s="14">
        <v>1.6844264710492491</v>
      </c>
      <c r="C130">
        <f t="shared" ref="C130:C193" si="2">POWER(B130-$B$346,2)</f>
        <v>2.0063065584721002E-2</v>
      </c>
      <c r="D130">
        <v>0.2587673415449176</v>
      </c>
    </row>
    <row r="131" spans="2:4" x14ac:dyDescent="0.35">
      <c r="B131" s="14">
        <v>1.6626159359071677</v>
      </c>
      <c r="C131">
        <f t="shared" si="2"/>
        <v>2.6717434505135557E-2</v>
      </c>
      <c r="D131">
        <v>0.29081300394638782</v>
      </c>
    </row>
    <row r="132" spans="2:4" x14ac:dyDescent="0.35">
      <c r="B132" s="14">
        <v>1.6638272411723356</v>
      </c>
      <c r="C132">
        <f t="shared" si="2"/>
        <v>2.6322914721082922E-2</v>
      </c>
      <c r="D132">
        <v>0.26094759495512287</v>
      </c>
    </row>
    <row r="133" spans="2:4" x14ac:dyDescent="0.35">
      <c r="B133" s="14">
        <v>1.6202715418974638</v>
      </c>
      <c r="C133">
        <f t="shared" si="2"/>
        <v>4.2353261496237353E-2</v>
      </c>
      <c r="D133">
        <v>0.28191583981610535</v>
      </c>
    </row>
    <row r="134" spans="2:4" x14ac:dyDescent="0.35">
      <c r="B134" s="14">
        <v>2.2522196163832815</v>
      </c>
      <c r="C134">
        <f t="shared" si="2"/>
        <v>0.18160296515465635</v>
      </c>
      <c r="D134">
        <v>0.47781191240176502</v>
      </c>
    </row>
    <row r="135" spans="2:4" x14ac:dyDescent="0.35">
      <c r="B135" s="14">
        <v>1.5493016492778979</v>
      </c>
      <c r="C135">
        <f t="shared" si="2"/>
        <v>7.6601064430005791E-2</v>
      </c>
      <c r="D135">
        <v>0.24089186188912087</v>
      </c>
    </row>
    <row r="136" spans="2:4" x14ac:dyDescent="0.35">
      <c r="B136" s="14">
        <v>2.4227279128307133</v>
      </c>
      <c r="C136">
        <f t="shared" si="2"/>
        <v>0.35599992233850075</v>
      </c>
      <c r="D136">
        <v>0.45570206672482216</v>
      </c>
    </row>
    <row r="137" spans="2:4" x14ac:dyDescent="0.35">
      <c r="B137" s="14">
        <v>1.5366366043740345</v>
      </c>
      <c r="C137">
        <f t="shared" si="2"/>
        <v>8.3772050735169953E-2</v>
      </c>
      <c r="D137">
        <v>0.24261191741809113</v>
      </c>
    </row>
    <row r="138" spans="2:4" x14ac:dyDescent="0.35">
      <c r="B138" s="14">
        <v>1.9912988896072512</v>
      </c>
      <c r="C138">
        <f t="shared" si="2"/>
        <v>2.7300380315985334E-2</v>
      </c>
      <c r="D138">
        <v>0.35253237702930773</v>
      </c>
    </row>
    <row r="139" spans="2:4" x14ac:dyDescent="0.35">
      <c r="B139" s="14">
        <v>2.1966902180499228</v>
      </c>
      <c r="C139">
        <f t="shared" si="2"/>
        <v>0.13735888475076066</v>
      </c>
      <c r="D139">
        <v>0.40545656214035924</v>
      </c>
    </row>
    <row r="140" spans="2:4" x14ac:dyDescent="0.35">
      <c r="B140" s="14">
        <v>2.208243478313805</v>
      </c>
      <c r="C140">
        <f t="shared" si="2"/>
        <v>0.14605609187057708</v>
      </c>
      <c r="D140">
        <v>0.37206054141440958</v>
      </c>
    </row>
    <row r="141" spans="2:4" x14ac:dyDescent="0.35">
      <c r="B141" s="14">
        <v>1.6821265533857468</v>
      </c>
      <c r="C141">
        <f t="shared" si="2"/>
        <v>2.0719894976785776E-2</v>
      </c>
      <c r="D141">
        <v>0.29094080676857736</v>
      </c>
    </row>
    <row r="142" spans="2:4" x14ac:dyDescent="0.35">
      <c r="B142" s="14">
        <v>2.0975081330222496</v>
      </c>
      <c r="C142">
        <f t="shared" si="2"/>
        <v>7.3678322224838874E-2</v>
      </c>
      <c r="D142">
        <v>0.31251812421695535</v>
      </c>
    </row>
    <row r="143" spans="2:4" x14ac:dyDescent="0.35">
      <c r="B143" s="14">
        <v>1.74126910553753</v>
      </c>
      <c r="C143">
        <f t="shared" si="2"/>
        <v>7.191297245919194E-3</v>
      </c>
      <c r="D143">
        <v>0.32748025665637986</v>
      </c>
    </row>
    <row r="144" spans="2:4" x14ac:dyDescent="0.35">
      <c r="B144" s="14">
        <v>2.1256059485402048</v>
      </c>
      <c r="C144">
        <f t="shared" si="2"/>
        <v>8.9721411663340259E-2</v>
      </c>
      <c r="D144">
        <v>0.45422419668041508</v>
      </c>
    </row>
    <row r="145" spans="2:4" x14ac:dyDescent="0.35">
      <c r="B145" s="14">
        <v>1.6600973248977982</v>
      </c>
      <c r="C145">
        <f t="shared" si="2"/>
        <v>2.7547135451937047E-2</v>
      </c>
      <c r="D145">
        <v>0.23784043632051347</v>
      </c>
    </row>
    <row r="146" spans="2:4" x14ac:dyDescent="0.35">
      <c r="B146" s="14">
        <v>1.8179885197196273</v>
      </c>
      <c r="C146">
        <f t="shared" si="2"/>
        <v>6.5320382186735755E-5</v>
      </c>
      <c r="D146">
        <v>0.28249509518159888</v>
      </c>
    </row>
    <row r="147" spans="2:4" x14ac:dyDescent="0.35">
      <c r="B147" s="14">
        <v>1.6878513195175699</v>
      </c>
      <c r="C147">
        <f t="shared" si="2"/>
        <v>1.9104575662808071E-2</v>
      </c>
      <c r="D147">
        <v>0.23492054949612434</v>
      </c>
    </row>
    <row r="148" spans="2:4" x14ac:dyDescent="0.35">
      <c r="B148" s="14">
        <v>1.717775445111984</v>
      </c>
      <c r="C148">
        <f t="shared" si="2"/>
        <v>1.1727845403082457E-2</v>
      </c>
      <c r="D148">
        <v>0.3109808151712718</v>
      </c>
    </row>
    <row r="149" spans="2:4" x14ac:dyDescent="0.35">
      <c r="B149" s="14">
        <v>2.1852215463439317</v>
      </c>
      <c r="C149">
        <f t="shared" si="2"/>
        <v>0.12898938623862966</v>
      </c>
      <c r="D149">
        <v>0.36797650830778977</v>
      </c>
    </row>
    <row r="150" spans="2:4" x14ac:dyDescent="0.35">
      <c r="B150" s="14">
        <v>1.5194497935937346</v>
      </c>
      <c r="C150">
        <f t="shared" si="2"/>
        <v>9.4016332599061433E-2</v>
      </c>
      <c r="D150">
        <v>0.20549826560282852</v>
      </c>
    </row>
    <row r="151" spans="2:4" x14ac:dyDescent="0.35">
      <c r="B151" s="14">
        <v>1.8011636916107139</v>
      </c>
      <c r="C151">
        <f t="shared" si="2"/>
        <v>6.2035519656758963E-4</v>
      </c>
      <c r="D151">
        <v>0.30163429835831063</v>
      </c>
    </row>
    <row r="152" spans="2:4" x14ac:dyDescent="0.35">
      <c r="B152" s="14">
        <v>2.1210316332847832</v>
      </c>
      <c r="C152">
        <f t="shared" si="2"/>
        <v>8.7001997998717689E-2</v>
      </c>
      <c r="D152">
        <v>0.47664897018894381</v>
      </c>
    </row>
    <row r="153" spans="2:4" x14ac:dyDescent="0.35">
      <c r="B153" s="14">
        <v>1.7058104024985217</v>
      </c>
      <c r="C153">
        <f t="shared" si="2"/>
        <v>1.4462520467697844E-2</v>
      </c>
      <c r="D153">
        <v>0.28631175319755603</v>
      </c>
    </row>
    <row r="154" spans="2:4" x14ac:dyDescent="0.35">
      <c r="B154" s="14">
        <v>1.4800759939385788</v>
      </c>
      <c r="C154">
        <f t="shared" si="2"/>
        <v>0.11971228285782916</v>
      </c>
      <c r="D154">
        <v>0.20284122849701483</v>
      </c>
    </row>
    <row r="155" spans="2:4" x14ac:dyDescent="0.35">
      <c r="B155" s="14">
        <v>1.7673633254609546</v>
      </c>
      <c r="C155">
        <f t="shared" si="2"/>
        <v>3.4465467026349589E-3</v>
      </c>
      <c r="D155">
        <v>0.33355031403965923</v>
      </c>
    </row>
    <row r="156" spans="2:4" x14ac:dyDescent="0.35">
      <c r="B156" s="14">
        <v>1.7158942189939084</v>
      </c>
      <c r="C156">
        <f t="shared" si="2"/>
        <v>1.2138839846380842E-2</v>
      </c>
      <c r="D156">
        <v>0.33432179024653563</v>
      </c>
    </row>
    <row r="157" spans="2:4" x14ac:dyDescent="0.35">
      <c r="B157" s="14">
        <v>2.1311622260208285</v>
      </c>
      <c r="C157">
        <f t="shared" si="2"/>
        <v>9.3080886658415296E-2</v>
      </c>
      <c r="D157">
        <v>0.47641040641375604</v>
      </c>
    </row>
    <row r="158" spans="2:4" x14ac:dyDescent="0.35">
      <c r="B158" s="14">
        <v>2.0854189457703556</v>
      </c>
      <c r="C158">
        <f t="shared" si="2"/>
        <v>6.7261552884732026E-2</v>
      </c>
      <c r="D158">
        <v>0.37830280496676211</v>
      </c>
    </row>
    <row r="159" spans="2:4" x14ac:dyDescent="0.35">
      <c r="B159" s="14">
        <v>1.9984536736928094</v>
      </c>
      <c r="C159">
        <f t="shared" si="2"/>
        <v>2.9715916406065454E-2</v>
      </c>
      <c r="D159">
        <v>0.34676750404872492</v>
      </c>
    </row>
    <row r="160" spans="2:4" x14ac:dyDescent="0.35">
      <c r="B160" s="14">
        <v>1.8348325003186439</v>
      </c>
      <c r="C160">
        <f t="shared" si="2"/>
        <v>7.6770506340885302E-5</v>
      </c>
      <c r="D160">
        <v>0.36812460411735087</v>
      </c>
    </row>
    <row r="161" spans="2:4" x14ac:dyDescent="0.35">
      <c r="B161" s="14">
        <v>1.5326963193513294</v>
      </c>
      <c r="C161">
        <f t="shared" si="2"/>
        <v>8.6068481633052862E-2</v>
      </c>
      <c r="D161">
        <v>0.26618372416299008</v>
      </c>
    </row>
    <row r="162" spans="2:4" x14ac:dyDescent="0.35">
      <c r="B162" s="14">
        <v>1.5479757932685558</v>
      </c>
      <c r="C162">
        <f t="shared" si="2"/>
        <v>7.7336733936335889E-2</v>
      </c>
      <c r="D162">
        <v>0.27098430757173642</v>
      </c>
    </row>
    <row r="163" spans="2:4" x14ac:dyDescent="0.35">
      <c r="B163" s="14">
        <v>1.6102229724077182</v>
      </c>
      <c r="C163">
        <f t="shared" si="2"/>
        <v>4.6590207965812258E-2</v>
      </c>
      <c r="D163">
        <v>0.26806695620491688</v>
      </c>
    </row>
    <row r="164" spans="2:4" x14ac:dyDescent="0.35">
      <c r="B164" s="14">
        <v>1.7843287208533487</v>
      </c>
      <c r="C164">
        <f t="shared" si="2"/>
        <v>1.7423863367283391E-3</v>
      </c>
      <c r="D164">
        <v>0.3232773371289131</v>
      </c>
    </row>
    <row r="165" spans="2:4" x14ac:dyDescent="0.35">
      <c r="B165" s="14">
        <v>1.6106656708622096</v>
      </c>
      <c r="C165">
        <f t="shared" si="2"/>
        <v>4.6399293105704363E-2</v>
      </c>
      <c r="D165">
        <v>0.2571219918319031</v>
      </c>
    </row>
    <row r="166" spans="2:4" x14ac:dyDescent="0.35">
      <c r="B166" s="14">
        <v>2.0817607169631294</v>
      </c>
      <c r="C166">
        <f t="shared" si="2"/>
        <v>6.537742450671824E-2</v>
      </c>
      <c r="D166">
        <v>0.44293067574522876</v>
      </c>
    </row>
    <row r="167" spans="2:4" x14ac:dyDescent="0.35">
      <c r="B167" s="14">
        <v>1.5820233089953613</v>
      </c>
      <c r="C167">
        <f t="shared" si="2"/>
        <v>5.95590911332377E-2</v>
      </c>
      <c r="D167">
        <v>0.27342178573586312</v>
      </c>
    </row>
    <row r="168" spans="2:4" x14ac:dyDescent="0.35">
      <c r="B168" s="14">
        <v>1.6915906666498013</v>
      </c>
      <c r="C168">
        <f t="shared" si="2"/>
        <v>1.8084858472795375E-2</v>
      </c>
      <c r="D168">
        <v>0.33260823424071201</v>
      </c>
    </row>
    <row r="169" spans="2:4" x14ac:dyDescent="0.35">
      <c r="B169" s="14">
        <v>1.8837958092290243</v>
      </c>
      <c r="C169">
        <f t="shared" si="2"/>
        <v>3.332197205511778E-3</v>
      </c>
      <c r="D169">
        <v>0.36461740092770339</v>
      </c>
    </row>
    <row r="170" spans="2:4" x14ac:dyDescent="0.35">
      <c r="B170" s="14">
        <v>1.8837631412057441</v>
      </c>
      <c r="C170">
        <f t="shared" si="2"/>
        <v>3.3284267372108824E-3</v>
      </c>
      <c r="D170">
        <v>0.35934449725760359</v>
      </c>
    </row>
    <row r="171" spans="2:4" x14ac:dyDescent="0.35">
      <c r="B171" s="14">
        <v>1.6448837028157159</v>
      </c>
      <c r="C171">
        <f t="shared" si="2"/>
        <v>3.2828699793707991E-2</v>
      </c>
      <c r="D171">
        <v>0.25433231826668101</v>
      </c>
    </row>
    <row r="172" spans="2:4" x14ac:dyDescent="0.35">
      <c r="B172" s="14">
        <v>1.7250299951546288</v>
      </c>
      <c r="C172">
        <f t="shared" si="2"/>
        <v>1.0209208334768386E-2</v>
      </c>
      <c r="D172">
        <v>0.29010200741825243</v>
      </c>
    </row>
    <row r="173" spans="2:4" x14ac:dyDescent="0.35">
      <c r="B173" s="14">
        <v>1.6012320473106167</v>
      </c>
      <c r="C173">
        <f t="shared" si="2"/>
        <v>5.0552384805122308E-2</v>
      </c>
      <c r="D173">
        <v>0.22396270237367963</v>
      </c>
    </row>
    <row r="174" spans="2:4" x14ac:dyDescent="0.35">
      <c r="B174" s="14">
        <v>1.789096161876065</v>
      </c>
      <c r="C174">
        <f t="shared" si="2"/>
        <v>1.3671107239479618E-3</v>
      </c>
      <c r="D174">
        <v>0.31993004795500141</v>
      </c>
    </row>
    <row r="175" spans="2:4" x14ac:dyDescent="0.35">
      <c r="B175" s="14">
        <v>2.0161955381262788</v>
      </c>
      <c r="C175">
        <f t="shared" si="2"/>
        <v>3.6147483616371885E-2</v>
      </c>
      <c r="D175">
        <v>0.3457977779975685</v>
      </c>
    </row>
    <row r="176" spans="2:4" x14ac:dyDescent="0.35">
      <c r="B176" s="14">
        <v>1.5086276430681149</v>
      </c>
      <c r="C176">
        <f t="shared" si="2"/>
        <v>0.10077004506624927</v>
      </c>
      <c r="D176">
        <v>0.20416742094866303</v>
      </c>
    </row>
    <row r="177" spans="2:4" x14ac:dyDescent="0.35">
      <c r="B177" s="14">
        <v>1.819167112130053</v>
      </c>
      <c r="C177">
        <f t="shared" si="2"/>
        <v>4.7658452723849515E-5</v>
      </c>
      <c r="D177">
        <v>0.32720184365851485</v>
      </c>
    </row>
    <row r="178" spans="2:4" x14ac:dyDescent="0.35">
      <c r="B178" s="14">
        <v>1.9010067971584812</v>
      </c>
      <c r="C178">
        <f t="shared" si="2"/>
        <v>5.6154303017990218E-3</v>
      </c>
      <c r="D178">
        <v>0.3363032814025308</v>
      </c>
    </row>
    <row r="179" spans="2:4" x14ac:dyDescent="0.35">
      <c r="B179" s="14">
        <v>1.8914135765156455</v>
      </c>
      <c r="C179">
        <f t="shared" si="2"/>
        <v>4.2697016650856982E-3</v>
      </c>
      <c r="D179">
        <v>0.278193003898625</v>
      </c>
    </row>
    <row r="180" spans="2:4" x14ac:dyDescent="0.35">
      <c r="B180" s="14">
        <v>1.8843576515448888</v>
      </c>
      <c r="C180">
        <f t="shared" si="2"/>
        <v>3.3973777777108315E-3</v>
      </c>
      <c r="D180">
        <v>0.37622375059127089</v>
      </c>
    </row>
    <row r="181" spans="2:4" x14ac:dyDescent="0.35">
      <c r="B181" s="14">
        <v>1.8330230607966458</v>
      </c>
      <c r="C181">
        <f t="shared" si="2"/>
        <v>4.8336400991948453E-5</v>
      </c>
      <c r="D181">
        <v>0.28858518480252959</v>
      </c>
    </row>
    <row r="182" spans="2:4" x14ac:dyDescent="0.35">
      <c r="B182" s="14">
        <v>1.6446832948966708</v>
      </c>
      <c r="C182">
        <f t="shared" si="2"/>
        <v>3.2901362544027778E-2</v>
      </c>
      <c r="D182">
        <v>0.27616182636892361</v>
      </c>
    </row>
    <row r="183" spans="2:4" x14ac:dyDescent="0.35">
      <c r="B183" s="14">
        <v>1.8444073081583796</v>
      </c>
      <c r="C183">
        <f t="shared" si="2"/>
        <v>3.3623404811673426E-4</v>
      </c>
      <c r="D183">
        <v>0.29216561459935114</v>
      </c>
    </row>
    <row r="184" spans="2:4" x14ac:dyDescent="0.35">
      <c r="B184" s="14">
        <v>2.1067942575339904</v>
      </c>
      <c r="C184">
        <f t="shared" si="2"/>
        <v>7.8805759376656959E-2</v>
      </c>
      <c r="D184">
        <v>0.38285882253291442</v>
      </c>
    </row>
    <row r="185" spans="2:4" x14ac:dyDescent="0.35">
      <c r="B185" s="14">
        <v>1.742373312799496</v>
      </c>
      <c r="C185">
        <f t="shared" si="2"/>
        <v>7.0052396183177025E-3</v>
      </c>
      <c r="D185">
        <v>0.27548444957811269</v>
      </c>
    </row>
    <row r="186" spans="2:4" x14ac:dyDescent="0.35">
      <c r="B186" s="14">
        <v>1.5707795041705077</v>
      </c>
      <c r="C186">
        <f t="shared" si="2"/>
        <v>6.517355499792489E-2</v>
      </c>
      <c r="D186">
        <v>0.24453410881362694</v>
      </c>
    </row>
    <row r="187" spans="2:4" x14ac:dyDescent="0.35">
      <c r="B187" s="14">
        <v>1.7061433273054638</v>
      </c>
      <c r="C187">
        <f t="shared" si="2"/>
        <v>1.4382556085701706E-2</v>
      </c>
      <c r="D187">
        <v>0.22001869275590596</v>
      </c>
    </row>
    <row r="188" spans="2:4" x14ac:dyDescent="0.35">
      <c r="B188" s="14">
        <v>1.8557108830580149</v>
      </c>
      <c r="C188">
        <f t="shared" si="2"/>
        <v>8.7854505755715251E-4</v>
      </c>
      <c r="D188">
        <v>0.3006196918471194</v>
      </c>
    </row>
    <row r="189" spans="2:4" x14ac:dyDescent="0.35">
      <c r="B189" s="14">
        <v>2.0697957491205305</v>
      </c>
      <c r="C189">
        <f t="shared" si="2"/>
        <v>5.9401937441661182E-2</v>
      </c>
      <c r="D189">
        <v>0.35566270475241268</v>
      </c>
    </row>
    <row r="190" spans="2:4" x14ac:dyDescent="0.35">
      <c r="B190" s="14">
        <v>1.7346973389954017</v>
      </c>
      <c r="C190">
        <f t="shared" si="2"/>
        <v>8.3490769026206349E-3</v>
      </c>
      <c r="D190">
        <v>0.26938575906061812</v>
      </c>
    </row>
    <row r="191" spans="2:4" x14ac:dyDescent="0.35">
      <c r="B191" s="14">
        <v>2.1071210553578883</v>
      </c>
      <c r="C191">
        <f t="shared" si="2"/>
        <v>7.8989345919694295E-2</v>
      </c>
      <c r="D191">
        <v>0.39384081473375621</v>
      </c>
    </row>
    <row r="192" spans="2:4" x14ac:dyDescent="0.35">
      <c r="B192" s="14">
        <v>1.6198215633069233</v>
      </c>
      <c r="C192">
        <f t="shared" si="2"/>
        <v>4.2538674337241171E-2</v>
      </c>
      <c r="D192">
        <v>0.22321590740796471</v>
      </c>
    </row>
    <row r="193" spans="2:4" x14ac:dyDescent="0.35">
      <c r="B193" s="14">
        <v>1.6947817858290961</v>
      </c>
      <c r="C193">
        <f t="shared" si="2"/>
        <v>1.7236758582973227E-2</v>
      </c>
      <c r="D193">
        <v>0.27476566090930532</v>
      </c>
    </row>
    <row r="194" spans="2:4" x14ac:dyDescent="0.35">
      <c r="B194" s="14">
        <v>2.0267612904599206</v>
      </c>
      <c r="C194">
        <f t="shared" ref="C194:C225" si="3">POWER(B194-$B$346,2)</f>
        <v>4.0276744284809964E-2</v>
      </c>
      <c r="D194">
        <v>0.40757936108702636</v>
      </c>
    </row>
    <row r="195" spans="2:4" x14ac:dyDescent="0.35">
      <c r="B195" s="14">
        <v>2.3241106570686636</v>
      </c>
      <c r="C195">
        <f t="shared" si="3"/>
        <v>0.24804387622823873</v>
      </c>
      <c r="D195">
        <v>0.40779040970237929</v>
      </c>
    </row>
    <row r="196" spans="2:4" x14ac:dyDescent="0.35">
      <c r="B196" s="14">
        <v>2.292325806364035</v>
      </c>
      <c r="C196">
        <f t="shared" si="3"/>
        <v>0.21739389666271805</v>
      </c>
      <c r="D196">
        <v>0.489184056760255</v>
      </c>
    </row>
    <row r="197" spans="2:4" x14ac:dyDescent="0.35">
      <c r="B197" s="14">
        <v>1.634574976818685</v>
      </c>
      <c r="C197">
        <f t="shared" si="3"/>
        <v>3.667058223989457E-2</v>
      </c>
      <c r="D197">
        <v>0.30075582794214667</v>
      </c>
    </row>
    <row r="198" spans="2:4" x14ac:dyDescent="0.35">
      <c r="B198" s="14">
        <v>1.6585904381235805</v>
      </c>
      <c r="C198">
        <f t="shared" si="3"/>
        <v>2.8049612093157195E-2</v>
      </c>
      <c r="D198">
        <v>0.29660160848413686</v>
      </c>
    </row>
    <row r="199" spans="2:4" x14ac:dyDescent="0.35">
      <c r="B199" s="14">
        <v>1.8857475345582047</v>
      </c>
      <c r="C199">
        <f t="shared" si="3"/>
        <v>3.5613338561782358E-3</v>
      </c>
      <c r="D199">
        <v>0.36775621314159607</v>
      </c>
    </row>
    <row r="200" spans="2:4" x14ac:dyDescent="0.35">
      <c r="B200" s="14">
        <v>1.8843133881567629</v>
      </c>
      <c r="C200">
        <f t="shared" si="3"/>
        <v>3.3922197741623815E-3</v>
      </c>
      <c r="D200">
        <v>0.36794446910248818</v>
      </c>
    </row>
    <row r="201" spans="2:4" x14ac:dyDescent="0.35">
      <c r="B201" s="14">
        <v>2.037600056213698</v>
      </c>
      <c r="C201">
        <f t="shared" si="3"/>
        <v>4.4744701410094179E-2</v>
      </c>
      <c r="D201">
        <v>0.40831317789594912</v>
      </c>
    </row>
    <row r="202" spans="2:4" x14ac:dyDescent="0.35">
      <c r="B202" s="14">
        <v>1.7370630776873521</v>
      </c>
      <c r="C202">
        <f t="shared" si="3"/>
        <v>7.9223429987111179E-3</v>
      </c>
      <c r="D202">
        <v>0.29656213930021497</v>
      </c>
    </row>
    <row r="203" spans="2:4" x14ac:dyDescent="0.35">
      <c r="B203" s="14">
        <v>1.6897086514400952</v>
      </c>
      <c r="C203">
        <f t="shared" si="3"/>
        <v>1.8594587097929112E-2</v>
      </c>
      <c r="D203">
        <v>0.25079519638949727</v>
      </c>
    </row>
    <row r="204" spans="2:4" x14ac:dyDescent="0.35">
      <c r="B204" s="14">
        <v>1.9216161649708225</v>
      </c>
      <c r="C204">
        <f t="shared" si="3"/>
        <v>9.1289507234691009E-3</v>
      </c>
      <c r="D204">
        <v>0.31368640399012826</v>
      </c>
    </row>
    <row r="205" spans="2:4" x14ac:dyDescent="0.35">
      <c r="B205" s="14">
        <v>2.1701579103912607</v>
      </c>
      <c r="C205">
        <f t="shared" si="3"/>
        <v>0.11839606182314288</v>
      </c>
      <c r="D205">
        <v>0.44969975549549379</v>
      </c>
    </row>
    <row r="206" spans="2:4" x14ac:dyDescent="0.35">
      <c r="B206" s="14">
        <v>1.8455052488648143</v>
      </c>
      <c r="C206">
        <f t="shared" si="3"/>
        <v>3.7770470955250863E-4</v>
      </c>
      <c r="D206">
        <v>0.27828087379892169</v>
      </c>
    </row>
    <row r="207" spans="2:4" x14ac:dyDescent="0.35">
      <c r="B207" s="14">
        <v>1.8436903553805228</v>
      </c>
      <c r="C207">
        <f t="shared" si="3"/>
        <v>3.1045499368265585E-4</v>
      </c>
      <c r="D207">
        <v>0.37343954595773116</v>
      </c>
    </row>
    <row r="208" spans="2:4" x14ac:dyDescent="0.35">
      <c r="B208" s="14">
        <v>1.5461770668653472</v>
      </c>
      <c r="C208">
        <f t="shared" si="3"/>
        <v>7.8340402376173734E-2</v>
      </c>
      <c r="D208">
        <v>0.25876004563094762</v>
      </c>
    </row>
    <row r="209" spans="2:4" x14ac:dyDescent="0.35">
      <c r="B209" s="14">
        <v>1.8505185273498113</v>
      </c>
      <c r="C209">
        <f t="shared" si="3"/>
        <v>5.977000611217092E-4</v>
      </c>
      <c r="D209">
        <v>0.32797124828234558</v>
      </c>
    </row>
    <row r="210" spans="2:4" x14ac:dyDescent="0.35">
      <c r="B210" s="14">
        <v>1.513622713747069</v>
      </c>
      <c r="C210">
        <f t="shared" si="3"/>
        <v>9.7623695561693521E-2</v>
      </c>
      <c r="D210">
        <v>0.17343436384163752</v>
      </c>
    </row>
    <row r="211" spans="2:4" x14ac:dyDescent="0.35">
      <c r="B211" s="14">
        <v>1.5774188737135917</v>
      </c>
      <c r="C211">
        <f t="shared" si="3"/>
        <v>6.182769207714181E-2</v>
      </c>
      <c r="D211">
        <v>0.26650115008008796</v>
      </c>
    </row>
    <row r="212" spans="2:4" x14ac:dyDescent="0.35">
      <c r="B212" s="14">
        <v>1.7542651190913725</v>
      </c>
      <c r="C212">
        <f t="shared" si="3"/>
        <v>5.1560302916400817E-3</v>
      </c>
      <c r="D212">
        <v>0.30540579794365402</v>
      </c>
    </row>
    <row r="213" spans="2:4" x14ac:dyDescent="0.35">
      <c r="B213" s="14">
        <v>1.8851188687808837</v>
      </c>
      <c r="C213">
        <f t="shared" si="3"/>
        <v>3.4866954119771964E-3</v>
      </c>
      <c r="D213">
        <v>0.34908625641080193</v>
      </c>
    </row>
    <row r="214" spans="2:4" x14ac:dyDescent="0.35">
      <c r="B214" s="14">
        <v>1.6516529559327422</v>
      </c>
      <c r="C214">
        <f t="shared" si="3"/>
        <v>3.0421522342447434E-2</v>
      </c>
      <c r="D214">
        <v>0.29082065946205282</v>
      </c>
    </row>
    <row r="215" spans="2:4" x14ac:dyDescent="0.35">
      <c r="B215" s="14">
        <v>1.5722710557381505</v>
      </c>
      <c r="C215">
        <f t="shared" si="3"/>
        <v>6.4414219989088792E-2</v>
      </c>
      <c r="D215">
        <v>0.25758506763458361</v>
      </c>
    </row>
    <row r="216" spans="2:4" x14ac:dyDescent="0.35">
      <c r="B216" s="14">
        <v>1.5100231711620331</v>
      </c>
      <c r="C216">
        <f t="shared" si="3"/>
        <v>9.9885991373428254E-2</v>
      </c>
      <c r="D216">
        <v>0.24188651211855369</v>
      </c>
    </row>
    <row r="217" spans="2:4" x14ac:dyDescent="0.35">
      <c r="B217" s="14">
        <v>2.2496500975749214</v>
      </c>
      <c r="C217">
        <f t="shared" si="3"/>
        <v>0.17941957187066274</v>
      </c>
      <c r="D217">
        <v>0.43007887847879522</v>
      </c>
    </row>
    <row r="218" spans="2:4" x14ac:dyDescent="0.35">
      <c r="B218" s="14">
        <v>1.8450800710387512</v>
      </c>
      <c r="C218">
        <f t="shared" si="3"/>
        <v>3.6135914119346063E-4</v>
      </c>
      <c r="D218">
        <v>0.37441157412706394</v>
      </c>
    </row>
    <row r="219" spans="2:4" x14ac:dyDescent="0.35">
      <c r="B219" s="14">
        <v>1.6370005820085762</v>
      </c>
      <c r="C219">
        <f t="shared" si="3"/>
        <v>3.5747480137369579E-2</v>
      </c>
      <c r="D219">
        <v>0.27451805602312512</v>
      </c>
    </row>
    <row r="220" spans="2:4" x14ac:dyDescent="0.35">
      <c r="B220" s="14">
        <v>1.9953667905514954</v>
      </c>
      <c r="C220">
        <f t="shared" si="3"/>
        <v>2.8661192583233741E-2</v>
      </c>
      <c r="D220">
        <v>0.30932150609349229</v>
      </c>
    </row>
    <row r="221" spans="2:4" x14ac:dyDescent="0.35">
      <c r="B221" s="14">
        <v>1.6064594389957088</v>
      </c>
      <c r="C221">
        <f t="shared" si="3"/>
        <v>4.822907183413342E-2</v>
      </c>
      <c r="D221">
        <v>0.22371979159644245</v>
      </c>
    </row>
    <row r="222" spans="2:4" x14ac:dyDescent="0.35">
      <c r="B222" s="14">
        <v>1.6191270316387909</v>
      </c>
      <c r="C222">
        <f t="shared" si="3"/>
        <v>4.282564971747136E-2</v>
      </c>
      <c r="D222">
        <v>0.20000012315846011</v>
      </c>
    </row>
    <row r="223" spans="2:4" x14ac:dyDescent="0.35">
      <c r="B223" s="14">
        <v>1.5900783989157541</v>
      </c>
      <c r="C223">
        <f t="shared" si="3"/>
        <v>5.5692329499798174E-2</v>
      </c>
      <c r="D223">
        <v>0.26048239053163963</v>
      </c>
    </row>
    <row r="224" spans="2:4" x14ac:dyDescent="0.35">
      <c r="B224" s="14">
        <v>1.8612249984775679</v>
      </c>
      <c r="C224">
        <f t="shared" si="3"/>
        <v>1.2358301641422331E-3</v>
      </c>
      <c r="D224">
        <v>0.29422070721500593</v>
      </c>
    </row>
    <row r="225" spans="2:4" x14ac:dyDescent="0.35">
      <c r="B225" s="14">
        <v>2.0179302214694621</v>
      </c>
      <c r="C225">
        <f t="shared" si="3"/>
        <v>3.6810105791874541E-2</v>
      </c>
      <c r="D225">
        <v>0.3631098851291924</v>
      </c>
    </row>
    <row r="226" spans="2:4" x14ac:dyDescent="0.35">
      <c r="B226" s="14">
        <v>1.7365386156385723</v>
      </c>
      <c r="C226">
        <f t="shared" ref="C226:C289" si="4">POWER(B226-$B$346,2)</f>
        <v>8.0159802175649112E-3</v>
      </c>
      <c r="D226">
        <v>0.31505809799716017</v>
      </c>
    </row>
    <row r="227" spans="2:4" x14ac:dyDescent="0.35">
      <c r="B227" s="14">
        <v>2.1741934439256236</v>
      </c>
      <c r="C227">
        <f t="shared" si="4"/>
        <v>0.12118949893369692</v>
      </c>
      <c r="D227">
        <v>0.31534153273549126</v>
      </c>
    </row>
    <row r="228" spans="2:4" x14ac:dyDescent="0.35">
      <c r="B228" s="14">
        <v>1.6904139580120114</v>
      </c>
      <c r="C228">
        <f t="shared" si="4"/>
        <v>1.8402730566869759E-2</v>
      </c>
      <c r="D228">
        <v>0.23895945151054876</v>
      </c>
    </row>
    <row r="229" spans="2:4" x14ac:dyDescent="0.35">
      <c r="B229" s="14">
        <v>1.7067009524775831</v>
      </c>
      <c r="C229">
        <f t="shared" si="4"/>
        <v>1.4249118074503393E-2</v>
      </c>
      <c r="D229">
        <v>0.22315571423314345</v>
      </c>
    </row>
    <row r="230" spans="2:4" x14ac:dyDescent="0.35">
      <c r="B230" s="14">
        <v>1.6373824302998421</v>
      </c>
      <c r="C230">
        <f t="shared" si="4"/>
        <v>3.5603233801854255E-2</v>
      </c>
      <c r="D230">
        <v>0.217454833410613</v>
      </c>
    </row>
    <row r="231" spans="2:4" x14ac:dyDescent="0.35">
      <c r="B231" s="14">
        <v>2.3539108010610845</v>
      </c>
      <c r="C231">
        <f t="shared" si="4"/>
        <v>0.27861525431015344</v>
      </c>
      <c r="D231">
        <v>0.38367875316774264</v>
      </c>
    </row>
    <row r="232" spans="2:4" x14ac:dyDescent="0.35">
      <c r="B232" s="14">
        <v>1.4841614690990339</v>
      </c>
      <c r="C232">
        <f t="shared" si="4"/>
        <v>0.11690186904543899</v>
      </c>
      <c r="D232">
        <v>0.23650691835279283</v>
      </c>
    </row>
    <row r="233" spans="2:4" x14ac:dyDescent="0.35">
      <c r="B233" s="14">
        <v>1.9659830733294614</v>
      </c>
      <c r="C233">
        <f t="shared" si="4"/>
        <v>1.9575493951910397E-2</v>
      </c>
      <c r="D233">
        <v>0.41329476260944442</v>
      </c>
    </row>
    <row r="234" spans="2:4" x14ac:dyDescent="0.35">
      <c r="B234" s="14">
        <v>1.7185965380085773</v>
      </c>
      <c r="C234">
        <f t="shared" si="4"/>
        <v>1.1550678795171699E-2</v>
      </c>
      <c r="D234">
        <v>0.25165027807265722</v>
      </c>
    </row>
    <row r="235" spans="2:4" x14ac:dyDescent="0.35">
      <c r="B235" s="14">
        <v>1.873484214751278</v>
      </c>
      <c r="C235">
        <f t="shared" si="4"/>
        <v>2.248048748742433E-3</v>
      </c>
      <c r="D235">
        <v>0.34282566880318044</v>
      </c>
    </row>
    <row r="236" spans="2:4" x14ac:dyDescent="0.35">
      <c r="B236" s="14">
        <v>1.6052451565123498</v>
      </c>
      <c r="C236">
        <f t="shared" si="4"/>
        <v>4.8763886342165171E-2</v>
      </c>
      <c r="D236">
        <v>0.29311051962950768</v>
      </c>
    </row>
    <row r="237" spans="2:4" x14ac:dyDescent="0.35">
      <c r="B237" s="14">
        <v>1.9181312670330595</v>
      </c>
      <c r="C237">
        <f t="shared" si="4"/>
        <v>8.4751623079026388E-3</v>
      </c>
      <c r="D237">
        <v>0.38278733151325978</v>
      </c>
    </row>
    <row r="238" spans="2:4" x14ac:dyDescent="0.35">
      <c r="B238" s="14">
        <v>1.9210655516420871</v>
      </c>
      <c r="C238">
        <f t="shared" si="4"/>
        <v>9.0240365999198265E-3</v>
      </c>
      <c r="D238">
        <v>0.30657360828991631</v>
      </c>
    </row>
    <row r="239" spans="2:4" x14ac:dyDescent="0.35">
      <c r="B239" s="14">
        <v>1.8343183494332054</v>
      </c>
      <c r="C239">
        <f t="shared" si="4"/>
        <v>6.80250027953695E-5</v>
      </c>
      <c r="D239">
        <v>0.36628694599494482</v>
      </c>
    </row>
    <row r="240" spans="2:4" x14ac:dyDescent="0.35">
      <c r="B240" s="14">
        <v>1.688806082289199</v>
      </c>
      <c r="C240">
        <f t="shared" si="4"/>
        <v>1.884155394551585E-2</v>
      </c>
      <c r="D240">
        <v>0.31210169619759082</v>
      </c>
    </row>
    <row r="241" spans="2:4" x14ac:dyDescent="0.35">
      <c r="B241" s="14">
        <v>1.7136829990878504</v>
      </c>
      <c r="C241">
        <f t="shared" si="4"/>
        <v>1.2630977852208746E-2</v>
      </c>
      <c r="D241">
        <v>0.34235951838972284</v>
      </c>
    </row>
    <row r="242" spans="2:4" x14ac:dyDescent="0.35">
      <c r="B242" s="14">
        <v>1.5500575057934942</v>
      </c>
      <c r="C242">
        <f t="shared" si="4"/>
        <v>7.6183240485924397E-2</v>
      </c>
      <c r="D242">
        <v>0.24027932944173427</v>
      </c>
    </row>
    <row r="243" spans="2:4" x14ac:dyDescent="0.35">
      <c r="B243" s="14">
        <v>1.6024114399604532</v>
      </c>
      <c r="C243">
        <f t="shared" si="4"/>
        <v>5.0023429846650647E-2</v>
      </c>
      <c r="D243">
        <v>0.21834287045443085</v>
      </c>
    </row>
    <row r="244" spans="2:4" x14ac:dyDescent="0.35">
      <c r="B244" s="14">
        <v>1.7875084584346257</v>
      </c>
      <c r="C244">
        <f t="shared" si="4"/>
        <v>1.487040482299983E-3</v>
      </c>
      <c r="D244">
        <v>0.33838600186762335</v>
      </c>
    </row>
    <row r="245" spans="2:4" x14ac:dyDescent="0.35">
      <c r="B245" s="14">
        <v>1.6773391796062387</v>
      </c>
      <c r="C245">
        <f t="shared" si="4"/>
        <v>2.2121042047001833E-2</v>
      </c>
      <c r="D245">
        <v>0.25629185761324103</v>
      </c>
    </row>
    <row r="246" spans="2:4" x14ac:dyDescent="0.35">
      <c r="B246" s="14">
        <v>1.7943129659897454</v>
      </c>
      <c r="C246">
        <f t="shared" si="4"/>
        <v>1.0085487345837883E-3</v>
      </c>
      <c r="D246">
        <v>0.29584406201497276</v>
      </c>
    </row>
    <row r="247" spans="2:4" x14ac:dyDescent="0.35">
      <c r="B247" s="14">
        <v>1.9004748573876016</v>
      </c>
      <c r="C247">
        <f t="shared" si="4"/>
        <v>5.5359901983536488E-3</v>
      </c>
      <c r="D247">
        <v>0.37740572127049488</v>
      </c>
    </row>
    <row r="248" spans="2:4" x14ac:dyDescent="0.35">
      <c r="B248" s="14">
        <v>1.8177308877951164</v>
      </c>
      <c r="C248">
        <f t="shared" si="4"/>
        <v>6.955117168115261E-5</v>
      </c>
      <c r="D248">
        <v>0.33428132470840188</v>
      </c>
    </row>
    <row r="249" spans="2:4" x14ac:dyDescent="0.35">
      <c r="B249" s="14">
        <v>1.6730693591400452</v>
      </c>
      <c r="C249">
        <f t="shared" si="4"/>
        <v>2.3409386529811411E-2</v>
      </c>
      <c r="D249">
        <v>0.28274845217764905</v>
      </c>
    </row>
    <row r="250" spans="2:4" x14ac:dyDescent="0.35">
      <c r="B250" s="14">
        <v>1.9996965913555844</v>
      </c>
      <c r="C250">
        <f t="shared" si="4"/>
        <v>3.0145977129049945E-2</v>
      </c>
      <c r="D250">
        <v>0.31680682479562777</v>
      </c>
    </row>
    <row r="251" spans="2:4" x14ac:dyDescent="0.35">
      <c r="B251" s="14">
        <v>1.8146498394539832</v>
      </c>
      <c r="C251">
        <f t="shared" si="4"/>
        <v>1.3043428091064608E-4</v>
      </c>
      <c r="D251">
        <v>0.32674435919991213</v>
      </c>
    </row>
    <row r="252" spans="2:4" x14ac:dyDescent="0.35">
      <c r="B252" s="14">
        <v>1.7344091165833466</v>
      </c>
      <c r="C252">
        <f t="shared" si="4"/>
        <v>8.4018316310047209E-3</v>
      </c>
      <c r="D252">
        <v>0.30980760198685492</v>
      </c>
    </row>
    <row r="253" spans="2:4" x14ac:dyDescent="0.35">
      <c r="B253" s="14">
        <v>1.7867718908183245</v>
      </c>
      <c r="C253">
        <f t="shared" si="4"/>
        <v>1.5443902963949445E-3</v>
      </c>
      <c r="D253">
        <v>0.3066779182797969</v>
      </c>
    </row>
    <row r="254" spans="2:4" x14ac:dyDescent="0.35">
      <c r="B254" s="14">
        <v>1.7192057346228413</v>
      </c>
      <c r="C254">
        <f t="shared" si="4"/>
        <v>1.1420104219138544E-2</v>
      </c>
      <c r="D254">
        <v>0.29113504290652475</v>
      </c>
    </row>
    <row r="255" spans="2:4" x14ac:dyDescent="0.35">
      <c r="B255" s="14">
        <v>1.6402668039483403</v>
      </c>
      <c r="C255">
        <f t="shared" si="4"/>
        <v>3.4523058915598405E-2</v>
      </c>
      <c r="D255">
        <v>0.27672629258959069</v>
      </c>
    </row>
    <row r="256" spans="2:4" x14ac:dyDescent="0.35">
      <c r="B256" s="14">
        <v>1.5544719437842307</v>
      </c>
      <c r="C256">
        <f t="shared" si="4"/>
        <v>7.3765842173766027E-2</v>
      </c>
      <c r="D256">
        <v>0.24080970072752439</v>
      </c>
    </row>
    <row r="257" spans="2:4" x14ac:dyDescent="0.35">
      <c r="B257" s="14">
        <v>1.7813534887784694</v>
      </c>
      <c r="C257">
        <f t="shared" si="4"/>
        <v>1.9996220307534713E-3</v>
      </c>
      <c r="D257">
        <v>0.32958988988650584</v>
      </c>
    </row>
    <row r="258" spans="2:4" x14ac:dyDescent="0.35">
      <c r="B258" s="14">
        <v>2.0643640980962799</v>
      </c>
      <c r="C258">
        <f t="shared" si="4"/>
        <v>5.6783780605094765E-2</v>
      </c>
      <c r="D258">
        <v>0.43833663188384048</v>
      </c>
    </row>
    <row r="259" spans="2:4" x14ac:dyDescent="0.35">
      <c r="B259" s="14">
        <v>1.5417170704518521</v>
      </c>
      <c r="C259">
        <f t="shared" si="4"/>
        <v>8.0856942451016989E-2</v>
      </c>
      <c r="D259">
        <v>0.25428524332982272</v>
      </c>
    </row>
    <row r="260" spans="2:4" x14ac:dyDescent="0.35">
      <c r="B260" s="14">
        <v>1.6359722493853375</v>
      </c>
      <c r="C260">
        <f t="shared" si="4"/>
        <v>3.6137391386379607E-2</v>
      </c>
      <c r="D260">
        <v>0.29836597199645459</v>
      </c>
    </row>
    <row r="261" spans="2:4" x14ac:dyDescent="0.35">
      <c r="B261" s="14">
        <v>2.7463741528571646</v>
      </c>
      <c r="C261">
        <f t="shared" si="4"/>
        <v>0.84695858834834492</v>
      </c>
      <c r="D261">
        <v>0.571808752661083</v>
      </c>
    </row>
    <row r="262" spans="2:4" x14ac:dyDescent="0.35">
      <c r="B262" s="14">
        <v>1.7214908346129381</v>
      </c>
      <c r="C262">
        <f t="shared" si="4"/>
        <v>1.0936931993538793E-2</v>
      </c>
      <c r="D262">
        <v>0.29524877184750459</v>
      </c>
    </row>
    <row r="263" spans="2:4" x14ac:dyDescent="0.35">
      <c r="B263" s="14">
        <v>1.9017270702595268</v>
      </c>
      <c r="C263">
        <f t="shared" si="4"/>
        <v>5.7238981172247636E-3</v>
      </c>
      <c r="D263">
        <v>0.32952726936392868</v>
      </c>
    </row>
    <row r="264" spans="2:4" x14ac:dyDescent="0.35">
      <c r="B264" s="14">
        <v>1.7252200000603635</v>
      </c>
      <c r="C264">
        <f t="shared" si="4"/>
        <v>1.0170848006958767E-2</v>
      </c>
      <c r="D264">
        <v>0.31007975279272398</v>
      </c>
    </row>
    <row r="265" spans="2:4" x14ac:dyDescent="0.35">
      <c r="B265" s="14">
        <v>1.8955250147857525</v>
      </c>
      <c r="C265">
        <f t="shared" si="4"/>
        <v>4.8239126349885995E-3</v>
      </c>
      <c r="D265">
        <v>0.31313231747020809</v>
      </c>
    </row>
    <row r="266" spans="2:4" x14ac:dyDescent="0.35">
      <c r="B266" s="14">
        <v>2.4798326666756858</v>
      </c>
      <c r="C266">
        <f t="shared" si="4"/>
        <v>0.42740481066085101</v>
      </c>
      <c r="D266">
        <v>0.47972319774173261</v>
      </c>
    </row>
    <row r="267" spans="2:4" x14ac:dyDescent="0.35">
      <c r="B267" s="14">
        <v>1.7466140262539247</v>
      </c>
      <c r="C267">
        <f t="shared" si="4"/>
        <v>6.3133506558885489E-3</v>
      </c>
      <c r="D267">
        <v>0.30459638764681846</v>
      </c>
    </row>
    <row r="268" spans="2:4" x14ac:dyDescent="0.35">
      <c r="B268" s="14">
        <v>1.8946039585458663</v>
      </c>
      <c r="C268">
        <f t="shared" si="4"/>
        <v>4.6968181764202536E-3</v>
      </c>
      <c r="D268">
        <v>0.29906527242482217</v>
      </c>
    </row>
    <row r="269" spans="2:4" x14ac:dyDescent="0.35">
      <c r="B269" s="14">
        <v>1.9805087650522659</v>
      </c>
      <c r="C269">
        <f t="shared" si="4"/>
        <v>2.3851139935487681E-2</v>
      </c>
      <c r="D269">
        <v>0.40781893510671674</v>
      </c>
    </row>
    <row r="270" spans="2:4" x14ac:dyDescent="0.35">
      <c r="B270" s="14">
        <v>1.7109077593722755</v>
      </c>
      <c r="C270">
        <f t="shared" si="4"/>
        <v>1.3262484998665534E-2</v>
      </c>
      <c r="D270">
        <v>0.26895094020010829</v>
      </c>
    </row>
    <row r="271" spans="2:4" x14ac:dyDescent="0.35">
      <c r="B271" s="14">
        <v>1.6830158575623848</v>
      </c>
      <c r="C271">
        <f t="shared" si="4"/>
        <v>2.0464665715321552E-2</v>
      </c>
      <c r="D271">
        <v>0.29636977090378719</v>
      </c>
    </row>
    <row r="272" spans="2:4" x14ac:dyDescent="0.35">
      <c r="B272" s="14">
        <v>1.9524871515704936</v>
      </c>
      <c r="C272">
        <f t="shared" si="4"/>
        <v>1.5981138871748509E-2</v>
      </c>
      <c r="D272">
        <v>0.36987600113798391</v>
      </c>
    </row>
    <row r="273" spans="2:4" x14ac:dyDescent="0.35">
      <c r="B273" s="14">
        <v>1.8214631335152827</v>
      </c>
      <c r="C273">
        <f t="shared" si="4"/>
        <v>2.1228952939530678E-5</v>
      </c>
      <c r="D273">
        <v>0.30990998027937905</v>
      </c>
    </row>
    <row r="274" spans="2:4" x14ac:dyDescent="0.35">
      <c r="B274" s="14">
        <v>1.7782723525495419</v>
      </c>
      <c r="C274">
        <f t="shared" si="4"/>
        <v>2.2846745915342096E-3</v>
      </c>
      <c r="D274">
        <v>0.33319001512830071</v>
      </c>
    </row>
    <row r="275" spans="2:4" x14ac:dyDescent="0.35">
      <c r="B275" s="14">
        <v>1.5959093254861485</v>
      </c>
      <c r="C275">
        <f t="shared" si="4"/>
        <v>5.297422255294381E-2</v>
      </c>
      <c r="D275">
        <v>0.25202965714258951</v>
      </c>
    </row>
    <row r="276" spans="2:4" x14ac:dyDescent="0.35">
      <c r="B276" s="14">
        <v>2.2630672471919264</v>
      </c>
      <c r="C276">
        <f t="shared" si="4"/>
        <v>0.1909660501633087</v>
      </c>
      <c r="D276">
        <v>0.43550330141360916</v>
      </c>
    </row>
    <row r="277" spans="2:4" x14ac:dyDescent="0.35">
      <c r="B277" s="14">
        <v>1.6383090798654532</v>
      </c>
      <c r="C277">
        <f t="shared" si="4"/>
        <v>3.5254396818958249E-2</v>
      </c>
      <c r="D277">
        <v>0.26110541159194578</v>
      </c>
    </row>
    <row r="278" spans="2:4" x14ac:dyDescent="0.35">
      <c r="B278" s="14">
        <v>2.1018884964754085</v>
      </c>
      <c r="C278">
        <f t="shared" si="4"/>
        <v>7.6075499712352654E-2</v>
      </c>
      <c r="D278">
        <v>0.39008430345133371</v>
      </c>
    </row>
    <row r="279" spans="2:4" x14ac:dyDescent="0.35">
      <c r="B279" s="14">
        <v>1.8294714711645654</v>
      </c>
      <c r="C279">
        <f t="shared" si="4"/>
        <v>1.1565772971394508E-5</v>
      </c>
      <c r="D279">
        <v>0.32947461793067107</v>
      </c>
    </row>
    <row r="280" spans="2:4" x14ac:dyDescent="0.35">
      <c r="B280" s="14">
        <v>2.2546785543364587</v>
      </c>
      <c r="C280">
        <f t="shared" si="4"/>
        <v>0.18370475940101286</v>
      </c>
      <c r="D280">
        <v>0.42189478987805568</v>
      </c>
    </row>
    <row r="281" spans="2:4" x14ac:dyDescent="0.35">
      <c r="B281" s="14">
        <v>1.7040981507665245</v>
      </c>
      <c r="C281">
        <f t="shared" si="4"/>
        <v>1.4877283812996666E-2</v>
      </c>
      <c r="D281">
        <v>0.29533056253302814</v>
      </c>
    </row>
    <row r="282" spans="2:4" x14ac:dyDescent="0.35">
      <c r="B282" s="14">
        <v>2.0703791868898884</v>
      </c>
      <c r="C282">
        <f t="shared" si="4"/>
        <v>5.9686674729944322E-2</v>
      </c>
      <c r="D282">
        <v>0.42118112747474507</v>
      </c>
    </row>
    <row r="283" spans="2:4" x14ac:dyDescent="0.35">
      <c r="B283" s="14">
        <v>1.7456984616856863</v>
      </c>
      <c r="C283">
        <f t="shared" si="4"/>
        <v>6.4596842024799922E-3</v>
      </c>
      <c r="D283">
        <v>0.32984015160164126</v>
      </c>
    </row>
    <row r="284" spans="2:4" x14ac:dyDescent="0.35">
      <c r="B284" s="14">
        <v>1.7001027143893521</v>
      </c>
      <c r="C284">
        <f t="shared" si="4"/>
        <v>1.5867913824430792E-2</v>
      </c>
      <c r="D284">
        <v>0.27463687784322816</v>
      </c>
    </row>
    <row r="285" spans="2:4" x14ac:dyDescent="0.35">
      <c r="B285" s="14">
        <v>1.9164483703929334</v>
      </c>
      <c r="C285">
        <f t="shared" si="4"/>
        <v>8.1681373495997335E-3</v>
      </c>
      <c r="D285">
        <v>0.35430454248091242</v>
      </c>
    </row>
    <row r="286" spans="2:4" x14ac:dyDescent="0.35">
      <c r="B286" s="14">
        <v>1.8089103752137001</v>
      </c>
      <c r="C286">
        <f t="shared" si="4"/>
        <v>2.9447408020526525E-4</v>
      </c>
      <c r="D286">
        <v>0.34491476717223007</v>
      </c>
    </row>
    <row r="287" spans="2:4" x14ac:dyDescent="0.35">
      <c r="B287" s="14">
        <v>2.0772419098121531</v>
      </c>
      <c r="C287">
        <f t="shared" si="4"/>
        <v>6.3087015668428351E-2</v>
      </c>
      <c r="D287">
        <v>0.38969539136402576</v>
      </c>
    </row>
    <row r="288" spans="2:4" x14ac:dyDescent="0.35">
      <c r="B288" s="14">
        <v>1.8805035373347054</v>
      </c>
      <c r="C288">
        <f t="shared" si="4"/>
        <v>2.9629422387237566E-3</v>
      </c>
      <c r="D288">
        <v>0.37053250328648479</v>
      </c>
    </row>
    <row r="289" spans="2:4" x14ac:dyDescent="0.35">
      <c r="B289" s="14">
        <v>1.8318608114635324</v>
      </c>
      <c r="C289">
        <f t="shared" si="4"/>
        <v>3.3526290501439077E-5</v>
      </c>
      <c r="D289">
        <v>0.38021790444196563</v>
      </c>
    </row>
    <row r="290" spans="2:4" x14ac:dyDescent="0.35">
      <c r="B290" s="14">
        <v>1.8988735300786019</v>
      </c>
      <c r="C290">
        <f t="shared" ref="C290:C343" si="5">POWER(B290-$B$346,2)</f>
        <v>5.3002633804154729E-3</v>
      </c>
      <c r="D290">
        <v>0.37704621443787123</v>
      </c>
    </row>
    <row r="291" spans="2:4" x14ac:dyDescent="0.35">
      <c r="B291" s="14">
        <v>1.6930030615189533</v>
      </c>
      <c r="C291">
        <f t="shared" si="5"/>
        <v>1.7706975733321802E-2</v>
      </c>
      <c r="D291">
        <v>0.26213343696759706</v>
      </c>
    </row>
    <row r="292" spans="2:4" x14ac:dyDescent="0.35">
      <c r="B292" s="14">
        <v>1.9070675252989879</v>
      </c>
      <c r="C292">
        <f t="shared" si="5"/>
        <v>6.5604982947553179E-3</v>
      </c>
      <c r="D292">
        <v>0.36989140493686268</v>
      </c>
    </row>
    <row r="293" spans="2:4" x14ac:dyDescent="0.35">
      <c r="B293" s="14">
        <v>1.6200642028125805</v>
      </c>
      <c r="C293">
        <f t="shared" si="5"/>
        <v>4.2438644871736188E-2</v>
      </c>
      <c r="D293">
        <v>0.24927482788060237</v>
      </c>
    </row>
    <row r="294" spans="2:4" x14ac:dyDescent="0.35">
      <c r="B294" s="14">
        <v>1.8454602335522277</v>
      </c>
      <c r="C294">
        <f t="shared" si="5"/>
        <v>3.7595702435161134E-4</v>
      </c>
      <c r="D294">
        <v>0.36176587030024476</v>
      </c>
    </row>
    <row r="295" spans="2:4" x14ac:dyDescent="0.35">
      <c r="B295" s="14">
        <v>2.1200186164732733</v>
      </c>
      <c r="C295">
        <f t="shared" si="5"/>
        <v>8.6405423276051413E-2</v>
      </c>
      <c r="D295">
        <v>0.42083864624620393</v>
      </c>
    </row>
    <row r="296" spans="2:4" x14ac:dyDescent="0.35">
      <c r="B296" s="14">
        <v>1.6900199286693811</v>
      </c>
      <c r="C296">
        <f t="shared" si="5"/>
        <v>1.8509791238501522E-2</v>
      </c>
      <c r="D296">
        <v>0.30975903152754564</v>
      </c>
    </row>
    <row r="297" spans="2:4" x14ac:dyDescent="0.35">
      <c r="B297" s="14">
        <v>1.7290733276273993</v>
      </c>
      <c r="C297">
        <f t="shared" si="5"/>
        <v>9.4084751746082527E-3</v>
      </c>
      <c r="D297">
        <v>0.28957187850900945</v>
      </c>
    </row>
    <row r="298" spans="2:4" x14ac:dyDescent="0.35">
      <c r="B298" s="14">
        <v>1.6369031208223512</v>
      </c>
      <c r="C298">
        <f t="shared" si="5"/>
        <v>3.5784343616866027E-2</v>
      </c>
      <c r="D298">
        <v>0.28743402364902138</v>
      </c>
    </row>
    <row r="299" spans="2:4" x14ac:dyDescent="0.35">
      <c r="B299" s="14">
        <v>1.7305567779595521</v>
      </c>
      <c r="C299">
        <f t="shared" si="5"/>
        <v>9.1228944614839217E-3</v>
      </c>
      <c r="D299">
        <v>0.28136360226642093</v>
      </c>
    </row>
    <row r="300" spans="2:4" x14ac:dyDescent="0.35">
      <c r="B300" s="14">
        <v>1.6553438584935285</v>
      </c>
      <c r="C300">
        <f t="shared" si="5"/>
        <v>2.9147627881247459E-2</v>
      </c>
      <c r="D300">
        <v>0.28347483767699932</v>
      </c>
    </row>
    <row r="301" spans="2:4" x14ac:dyDescent="0.35">
      <c r="B301" s="14">
        <v>1.666474529335078</v>
      </c>
      <c r="C301">
        <f t="shared" si="5"/>
        <v>2.547091289099241E-2</v>
      </c>
      <c r="D301">
        <v>0.28820442386847489</v>
      </c>
    </row>
    <row r="302" spans="2:4" x14ac:dyDescent="0.35">
      <c r="B302" s="14">
        <v>1.5644566012681242</v>
      </c>
      <c r="C302">
        <f t="shared" si="5"/>
        <v>6.8441896002637698E-2</v>
      </c>
      <c r="D302">
        <v>0.25373070266727726</v>
      </c>
    </row>
    <row r="303" spans="2:4" x14ac:dyDescent="0.35">
      <c r="B303" s="14">
        <v>1.5210118498337508</v>
      </c>
      <c r="C303">
        <f t="shared" si="5"/>
        <v>9.3060854661146275E-2</v>
      </c>
      <c r="D303">
        <v>0.22845098763755337</v>
      </c>
    </row>
    <row r="304" spans="2:4" x14ac:dyDescent="0.35">
      <c r="B304" s="14">
        <v>2.2311496533835</v>
      </c>
      <c r="C304">
        <f t="shared" si="5"/>
        <v>0.16408902142018569</v>
      </c>
      <c r="D304">
        <v>0.41870090707723562</v>
      </c>
    </row>
    <row r="305" spans="2:4" x14ac:dyDescent="0.35">
      <c r="B305" s="14">
        <v>1.6877864132848861</v>
      </c>
      <c r="C305">
        <f t="shared" si="5"/>
        <v>1.912252246408324E-2</v>
      </c>
      <c r="D305">
        <v>0.29162970992696768</v>
      </c>
    </row>
    <row r="306" spans="2:4" x14ac:dyDescent="0.35">
      <c r="B306" s="14">
        <v>1.9099794916970831</v>
      </c>
      <c r="C306">
        <f t="shared" si="5"/>
        <v>7.0406983628004492E-3</v>
      </c>
      <c r="D306">
        <v>0.37577458995644314</v>
      </c>
    </row>
    <row r="307" spans="2:4" x14ac:dyDescent="0.35">
      <c r="B307" s="14">
        <v>1.7456578968769387</v>
      </c>
      <c r="C307">
        <f t="shared" si="5"/>
        <v>6.4662064106319386E-3</v>
      </c>
      <c r="D307">
        <v>0.28262642026135509</v>
      </c>
    </row>
    <row r="308" spans="2:4" x14ac:dyDescent="0.35">
      <c r="B308" s="14">
        <v>1.6983371224346158</v>
      </c>
      <c r="C308">
        <f t="shared" si="5"/>
        <v>1.6315846988920094E-2</v>
      </c>
      <c r="D308">
        <v>0.29705958508719887</v>
      </c>
    </row>
    <row r="309" spans="2:4" x14ac:dyDescent="0.35">
      <c r="B309" s="14">
        <v>2.1705646229289832</v>
      </c>
      <c r="C309">
        <f t="shared" si="5"/>
        <v>0.11867611646650315</v>
      </c>
      <c r="D309">
        <v>0.44118318804213402</v>
      </c>
    </row>
    <row r="310" spans="2:4" x14ac:dyDescent="0.35">
      <c r="B310" s="14">
        <v>1.7485522766337298</v>
      </c>
      <c r="C310">
        <f t="shared" si="5"/>
        <v>6.0090939154786261E-3</v>
      </c>
      <c r="D310">
        <v>0.31226768782795983</v>
      </c>
    </row>
    <row r="311" spans="2:4" x14ac:dyDescent="0.35">
      <c r="B311" s="14">
        <v>1.7494736366186561</v>
      </c>
      <c r="C311">
        <f t="shared" si="5"/>
        <v>5.867098216103637E-3</v>
      </c>
      <c r="D311">
        <v>0.31930566409368361</v>
      </c>
    </row>
    <row r="312" spans="2:4" x14ac:dyDescent="0.35">
      <c r="B312" s="14">
        <v>1.8876968295381127</v>
      </c>
      <c r="C312">
        <f t="shared" si="5"/>
        <v>3.7977894180434156E-3</v>
      </c>
      <c r="D312">
        <v>0.33970806975422718</v>
      </c>
    </row>
    <row r="313" spans="2:4" x14ac:dyDescent="0.35">
      <c r="B313" s="14">
        <v>1.6347134275441377</v>
      </c>
      <c r="C313">
        <f t="shared" si="5"/>
        <v>3.6617575986420951E-2</v>
      </c>
      <c r="D313">
        <v>0.22435811228546376</v>
      </c>
    </row>
    <row r="314" spans="2:4" x14ac:dyDescent="0.35">
      <c r="B314" s="14">
        <v>2.3950766317533581</v>
      </c>
      <c r="C314">
        <f t="shared" si="5"/>
        <v>0.3237678387893132</v>
      </c>
      <c r="D314">
        <v>0.50522482493391041</v>
      </c>
    </row>
    <row r="315" spans="2:4" x14ac:dyDescent="0.35">
      <c r="B315" s="14">
        <v>2.0726480983737896</v>
      </c>
      <c r="C315">
        <f t="shared" si="5"/>
        <v>6.0800451704874095E-2</v>
      </c>
      <c r="D315">
        <v>0.39946416462467166</v>
      </c>
    </row>
    <row r="316" spans="2:4" x14ac:dyDescent="0.35">
      <c r="B316" s="14">
        <v>1.8612721488245119</v>
      </c>
      <c r="C316">
        <f t="shared" si="5"/>
        <v>1.2391474693637971E-3</v>
      </c>
      <c r="D316">
        <v>0.30914821066627535</v>
      </c>
    </row>
    <row r="317" spans="2:4" x14ac:dyDescent="0.35">
      <c r="B317" s="14">
        <v>2.1214069225735384</v>
      </c>
      <c r="C317">
        <f t="shared" si="5"/>
        <v>8.7223530256810802E-2</v>
      </c>
      <c r="D317">
        <v>0.42040842574249859</v>
      </c>
    </row>
    <row r="318" spans="2:4" x14ac:dyDescent="0.35">
      <c r="B318" s="14">
        <v>1.7676144034325039</v>
      </c>
      <c r="C318">
        <f t="shared" si="5"/>
        <v>3.4171295247697017E-3</v>
      </c>
      <c r="D318">
        <v>0.33036593777681594</v>
      </c>
    </row>
    <row r="319" spans="2:4" x14ac:dyDescent="0.35">
      <c r="B319" s="14">
        <v>1.7070412469613694</v>
      </c>
      <c r="C319">
        <f t="shared" si="5"/>
        <v>1.4167992194492355E-2</v>
      </c>
      <c r="D319">
        <v>0.26288489086987044</v>
      </c>
    </row>
    <row r="320" spans="2:4" x14ac:dyDescent="0.35">
      <c r="B320" s="14">
        <v>1.8804220229215804</v>
      </c>
      <c r="C320">
        <f t="shared" si="5"/>
        <v>2.954074749076508E-3</v>
      </c>
      <c r="D320">
        <v>0.33007426515421412</v>
      </c>
    </row>
    <row r="321" spans="2:4" x14ac:dyDescent="0.35">
      <c r="B321" s="14">
        <v>1.8728908446287669</v>
      </c>
      <c r="C321">
        <f t="shared" si="5"/>
        <v>2.1921332185266284E-3</v>
      </c>
      <c r="D321">
        <v>0.3526916225672766</v>
      </c>
    </row>
    <row r="322" spans="2:4" x14ac:dyDescent="0.35">
      <c r="B322" s="14">
        <v>1.6855866427048289</v>
      </c>
      <c r="C322">
        <f t="shared" si="5"/>
        <v>1.9735748524062225E-2</v>
      </c>
      <c r="D322">
        <v>0.28773772839755785</v>
      </c>
    </row>
    <row r="323" spans="2:4" x14ac:dyDescent="0.35">
      <c r="B323" s="14">
        <v>1.6249306547662881</v>
      </c>
      <c r="C323">
        <f t="shared" si="5"/>
        <v>4.0457286541131822E-2</v>
      </c>
      <c r="D323">
        <v>0.24169083604165975</v>
      </c>
    </row>
    <row r="324" spans="2:4" x14ac:dyDescent="0.35">
      <c r="B324" s="14">
        <v>1.7934443967094691</v>
      </c>
      <c r="C324">
        <f t="shared" si="5"/>
        <v>1.0644705965549583E-3</v>
      </c>
      <c r="D324">
        <v>0.28720547535923896</v>
      </c>
    </row>
    <row r="325" spans="2:4" x14ac:dyDescent="0.35">
      <c r="B325" s="14">
        <v>1.8183973411477579</v>
      </c>
      <c r="C325">
        <f t="shared" si="5"/>
        <v>5.8879243705030125E-5</v>
      </c>
      <c r="D325">
        <v>0.30683697696820617</v>
      </c>
    </row>
    <row r="326" spans="2:4" x14ac:dyDescent="0.35">
      <c r="B326" s="14">
        <v>2.2533331006126374</v>
      </c>
      <c r="C326">
        <f t="shared" si="5"/>
        <v>0.18255322537031132</v>
      </c>
      <c r="D326">
        <v>0.45086933372809873</v>
      </c>
    </row>
    <row r="327" spans="2:4" x14ac:dyDescent="0.35">
      <c r="B327" s="14">
        <v>2.1051185412536695</v>
      </c>
      <c r="C327">
        <f t="shared" si="5"/>
        <v>7.7867741070058047E-2</v>
      </c>
      <c r="D327">
        <v>0.39069588433008923</v>
      </c>
    </row>
    <row r="328" spans="2:4" x14ac:dyDescent="0.35">
      <c r="B328" s="14">
        <v>2.1384618160168865</v>
      </c>
      <c r="C328">
        <f t="shared" si="5"/>
        <v>9.7588257909268936E-2</v>
      </c>
      <c r="D328">
        <v>0.44436448100679588</v>
      </c>
    </row>
    <row r="329" spans="2:4" x14ac:dyDescent="0.35">
      <c r="B329" s="14">
        <v>1.5683108826837919</v>
      </c>
      <c r="C329">
        <f t="shared" si="5"/>
        <v>6.6440083369154371E-2</v>
      </c>
      <c r="D329">
        <v>0.24260446641456454</v>
      </c>
    </row>
    <row r="330" spans="2:4" x14ac:dyDescent="0.35">
      <c r="B330" s="14">
        <v>1.5488473949345736</v>
      </c>
      <c r="C330">
        <f t="shared" si="5"/>
        <v>7.6852717793203421E-2</v>
      </c>
      <c r="D330">
        <v>0.24341579928477736</v>
      </c>
    </row>
    <row r="331" spans="2:4" x14ac:dyDescent="0.35">
      <c r="B331" s="14">
        <v>1.7739562966871742</v>
      </c>
      <c r="C331">
        <f t="shared" si="5"/>
        <v>2.7159029345120897E-3</v>
      </c>
      <c r="D331">
        <v>0.33201188805429782</v>
      </c>
    </row>
    <row r="332" spans="2:4" x14ac:dyDescent="0.35">
      <c r="B332" s="14">
        <v>2.0498668804726772</v>
      </c>
      <c r="C332">
        <f t="shared" si="5"/>
        <v>5.0084765170234434E-2</v>
      </c>
      <c r="D332">
        <v>0.38443688425991906</v>
      </c>
    </row>
    <row r="333" spans="2:4" x14ac:dyDescent="0.35">
      <c r="B333" s="14">
        <v>1.6402993632845984</v>
      </c>
      <c r="C333">
        <f t="shared" si="5"/>
        <v>3.4510960677709042E-2</v>
      </c>
      <c r="D333">
        <v>0.25990671352092531</v>
      </c>
    </row>
    <row r="334" spans="2:4" x14ac:dyDescent="0.35">
      <c r="B334" s="14">
        <v>1.9729106511718619</v>
      </c>
      <c r="C334">
        <f t="shared" si="5"/>
        <v>2.1561994077870714E-2</v>
      </c>
      <c r="D334">
        <v>0.38311119619505674</v>
      </c>
    </row>
    <row r="335" spans="2:4" x14ac:dyDescent="0.35">
      <c r="B335" s="14">
        <v>1.6372606571871693</v>
      </c>
      <c r="C335">
        <f t="shared" si="5"/>
        <v>3.5649202927475164E-2</v>
      </c>
      <c r="D335">
        <v>0.22005866166395444</v>
      </c>
    </row>
    <row r="336" spans="2:4" x14ac:dyDescent="0.35">
      <c r="B336" s="14">
        <v>2.1602755549784391</v>
      </c>
      <c r="C336">
        <f t="shared" si="5"/>
        <v>0.1116929370238267</v>
      </c>
      <c r="D336">
        <v>0.43377046299199223</v>
      </c>
    </row>
    <row r="337" spans="1:4" x14ac:dyDescent="0.35">
      <c r="B337" s="14">
        <v>1.9189680512429323</v>
      </c>
      <c r="C337">
        <f t="shared" si="5"/>
        <v>8.6299323034362673E-3</v>
      </c>
      <c r="D337">
        <v>0.29479461748112812</v>
      </c>
    </row>
    <row r="338" spans="1:4" x14ac:dyDescent="0.35">
      <c r="B338" s="14">
        <v>1.8787827829104831</v>
      </c>
      <c r="C338">
        <f t="shared" si="5"/>
        <v>2.7785718757879375E-3</v>
      </c>
      <c r="D338">
        <v>0.36367483446722182</v>
      </c>
    </row>
    <row r="339" spans="1:4" x14ac:dyDescent="0.35">
      <c r="B339" s="14">
        <v>1.8622696964686209</v>
      </c>
      <c r="C339">
        <f t="shared" si="5"/>
        <v>1.3103729703649275E-3</v>
      </c>
      <c r="D339">
        <v>0.31414785304669468</v>
      </c>
    </row>
    <row r="340" spans="1:4" x14ac:dyDescent="0.35">
      <c r="B340" s="14">
        <v>1.8043986037320396</v>
      </c>
      <c r="C340">
        <f t="shared" si="5"/>
        <v>4.6967638898986086E-4</v>
      </c>
      <c r="D340">
        <v>0.26967202502726006</v>
      </c>
    </row>
    <row r="341" spans="1:4" x14ac:dyDescent="0.35">
      <c r="B341" s="14">
        <v>1.6007585051386455</v>
      </c>
      <c r="C341">
        <f t="shared" si="5"/>
        <v>5.0765550141601667E-2</v>
      </c>
      <c r="D341">
        <v>0.23253167585427434</v>
      </c>
    </row>
    <row r="342" spans="1:4" x14ac:dyDescent="0.35">
      <c r="B342" s="14">
        <v>1.7296912634114299</v>
      </c>
      <c r="C342">
        <f t="shared" si="5"/>
        <v>9.2889808205715938E-3</v>
      </c>
      <c r="D342">
        <v>0.32538794402412696</v>
      </c>
    </row>
    <row r="343" spans="1:4" x14ac:dyDescent="0.35">
      <c r="B343" s="14">
        <v>1.5537538782778553</v>
      </c>
      <c r="C343">
        <f t="shared" si="5"/>
        <v>7.4156409077082083E-2</v>
      </c>
      <c r="D343">
        <v>0.26005854399561784</v>
      </c>
    </row>
    <row r="346" spans="1:4" x14ac:dyDescent="0.35">
      <c r="A346" t="s">
        <v>20</v>
      </c>
      <c r="B346" s="14">
        <f>AVERAGE(B2:B343)</f>
        <v>1.8260706223041492</v>
      </c>
    </row>
    <row r="347" spans="1:4" x14ac:dyDescent="0.35">
      <c r="A347" t="s">
        <v>21</v>
      </c>
      <c r="B347">
        <f>_xlfn.STDEV.S(B2:B343)</f>
        <v>0.20847728210282446</v>
      </c>
    </row>
    <row r="349" spans="1:4" x14ac:dyDescent="0.35">
      <c r="A349" t="s">
        <v>22</v>
      </c>
      <c r="B349" s="14">
        <f>MIN(B2:B343)</f>
        <v>1.3703801387692642</v>
      </c>
    </row>
    <row r="350" spans="1:4" x14ac:dyDescent="0.35">
      <c r="A350" t="s">
        <v>24</v>
      </c>
      <c r="B350" s="14">
        <f>MAX(B2:B343)</f>
        <v>2.7463741528571646</v>
      </c>
    </row>
    <row r="352" spans="1:4" x14ac:dyDescent="0.35">
      <c r="B352" t="s">
        <v>51</v>
      </c>
      <c r="C352">
        <f>SUM(C2:C343)</f>
        <v>14.820807009165904</v>
      </c>
    </row>
  </sheetData>
  <sheetProtection sheet="1" objects="1" scenarios="1"/>
  <mergeCells count="1">
    <mergeCell ref="S1:S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37810-E0A3-4FE5-B967-D26BD69C605E}">
  <dimension ref="A1:T358"/>
  <sheetViews>
    <sheetView zoomScale="120" zoomScaleNormal="120" workbookViewId="0"/>
  </sheetViews>
  <sheetFormatPr defaultRowHeight="14.5" x14ac:dyDescent="0.35"/>
  <cols>
    <col min="1" max="1" width="11.81640625" bestFit="1" customWidth="1"/>
    <col min="4" max="4" width="13.08984375" bestFit="1" customWidth="1"/>
    <col min="5" max="5" width="9.7265625" bestFit="1" customWidth="1"/>
    <col min="6" max="6" width="10.36328125" bestFit="1" customWidth="1"/>
    <col min="8" max="8" width="10.36328125" bestFit="1" customWidth="1"/>
    <col min="9" max="9" width="10.36328125" customWidth="1"/>
    <col min="15" max="15" width="8.7265625" style="2"/>
    <col min="20" max="20" width="9.36328125" customWidth="1"/>
  </cols>
  <sheetData>
    <row r="1" spans="1:20" x14ac:dyDescent="0.35">
      <c r="A1" s="2" t="s">
        <v>44</v>
      </c>
      <c r="B1" s="2" t="s">
        <v>23</v>
      </c>
      <c r="C1" s="2" t="s">
        <v>61</v>
      </c>
      <c r="D1" s="24" t="s">
        <v>55</v>
      </c>
      <c r="E1" s="24" t="s">
        <v>62</v>
      </c>
      <c r="F1" s="24" t="s">
        <v>63</v>
      </c>
      <c r="G1" s="24" t="s">
        <v>64</v>
      </c>
      <c r="H1" s="24" t="s">
        <v>65</v>
      </c>
      <c r="I1" s="24" t="s">
        <v>66</v>
      </c>
      <c r="J1" s="24" t="s">
        <v>67</v>
      </c>
      <c r="K1" s="24" t="s">
        <v>68</v>
      </c>
      <c r="L1" s="24" t="s">
        <v>69</v>
      </c>
      <c r="M1" s="24" t="s">
        <v>70</v>
      </c>
      <c r="N1" s="24" t="s">
        <v>71</v>
      </c>
      <c r="O1" s="24" t="s">
        <v>56</v>
      </c>
      <c r="P1" s="24" t="s">
        <v>57</v>
      </c>
      <c r="Q1" s="24" t="s">
        <v>58</v>
      </c>
      <c r="R1" s="24" t="s">
        <v>59</v>
      </c>
      <c r="S1" s="24" t="s">
        <v>60</v>
      </c>
    </row>
    <row r="2" spans="1:20" x14ac:dyDescent="0.35">
      <c r="A2">
        <f>sample!B2</f>
        <v>1.7253512999433647</v>
      </c>
      <c r="B2">
        <v>0.30748268558327918</v>
      </c>
      <c r="C2">
        <f t="shared" ref="C2:C65" si="0">B2*sens*dose</f>
        <v>4089.5197182576135</v>
      </c>
      <c r="D2" s="25">
        <f t="shared" ref="D2:D65" si="1">(intercept+A2*slope)</f>
        <v>0.28478322700601622</v>
      </c>
      <c r="E2" s="26">
        <f t="shared" ref="E2:E65" si="2">D2-(t_value_90*(SQRT(MSE*(1 + (1/observations)+(A2-mean_x)^2/SS))))</f>
        <v>0.23024959996084871</v>
      </c>
      <c r="F2" s="26">
        <f t="shared" ref="F2:F65" si="3">D2+(t_value_90*(SQRT(MSE*(1 + (1/observations)+(A2-mean_x)^2/SS))))</f>
        <v>0.33931685405118373</v>
      </c>
      <c r="G2" s="26">
        <f t="shared" ref="G2:G65" si="4">D2-(t_value_95*(SQRT(MSE*(1 + (1/observations)+(A2-mean_x)^2/SS))))</f>
        <v>0.21974795184100071</v>
      </c>
      <c r="H2" s="26">
        <f t="shared" ref="H2:H65" si="5">D2+(t_value_95*(SQRT(MSE*(1 + (1/observations)+(A2-mean_x)^2/SS))))</f>
        <v>0.34981850217103172</v>
      </c>
      <c r="I2" s="26">
        <f t="shared" ref="I2:I65" si="6">D2*sens*dose</f>
        <v>3787.6169191800159</v>
      </c>
      <c r="J2" s="26">
        <f t="shared" ref="J2:J65" si="7">E2*dose*sens</f>
        <v>3062.319679479288</v>
      </c>
      <c r="K2" s="26">
        <f t="shared" ref="K2:K65" si="8">F2*dose*sens</f>
        <v>4512.9141588807433</v>
      </c>
      <c r="L2" s="26">
        <f t="shared" ref="L2:L65" si="9">G2*dose*sens</f>
        <v>2922.6477594853095</v>
      </c>
      <c r="M2" s="26">
        <f t="shared" ref="M2:M65" si="10">H2*dose*sens</f>
        <v>4652.5860788747223</v>
      </c>
      <c r="N2" s="26">
        <f t="shared" ref="N2:N65" si="11">C2/vcr</f>
        <v>2.453711830954568</v>
      </c>
      <c r="O2" s="24">
        <f t="shared" ref="O2:O65" si="12">I2/vcr</f>
        <v>2.2725701515080092</v>
      </c>
      <c r="P2" s="26">
        <f t="shared" ref="P2:P65" si="13">J2/vcr</f>
        <v>1.8373918076875726</v>
      </c>
      <c r="Q2" s="26">
        <f t="shared" ref="Q2:Q65" si="14">K2/vcr</f>
        <v>2.7077484953284459</v>
      </c>
      <c r="R2" s="26">
        <f t="shared" ref="R2:R65" si="15">L2/vcr</f>
        <v>1.7535886556911857</v>
      </c>
      <c r="S2" s="26">
        <f t="shared" ref="S2:S65" si="16">M2/vcr</f>
        <v>2.7915516473248334</v>
      </c>
      <c r="T2" s="112" t="s">
        <v>87</v>
      </c>
    </row>
    <row r="3" spans="1:20" x14ac:dyDescent="0.35">
      <c r="A3">
        <f>sample!B3</f>
        <v>1.571693486214008</v>
      </c>
      <c r="B3">
        <v>0.26799866527953553</v>
      </c>
      <c r="C3">
        <f t="shared" si="0"/>
        <v>3564.3822482178221</v>
      </c>
      <c r="D3" s="25">
        <f t="shared" si="1"/>
        <v>0.24182442056153819</v>
      </c>
      <c r="E3" s="26">
        <f t="shared" si="2"/>
        <v>0.18719086222829412</v>
      </c>
      <c r="F3" s="26">
        <f t="shared" si="3"/>
        <v>0.29645797889478226</v>
      </c>
      <c r="G3" s="26">
        <f t="shared" si="4"/>
        <v>0.17666997014320107</v>
      </c>
      <c r="H3" s="26">
        <f t="shared" si="5"/>
        <v>0.30697887097987531</v>
      </c>
      <c r="I3" s="26">
        <f t="shared" si="6"/>
        <v>3216.2647934684578</v>
      </c>
      <c r="J3" s="26">
        <f t="shared" si="7"/>
        <v>2489.6384676363118</v>
      </c>
      <c r="K3" s="26">
        <f t="shared" si="8"/>
        <v>3942.8911193006038</v>
      </c>
      <c r="L3" s="26">
        <f t="shared" si="9"/>
        <v>2349.710602904574</v>
      </c>
      <c r="M3" s="26">
        <f t="shared" si="10"/>
        <v>4082.8189840323416</v>
      </c>
      <c r="N3" s="26">
        <f t="shared" si="11"/>
        <v>2.1386293489306931</v>
      </c>
      <c r="O3" s="24">
        <f t="shared" si="12"/>
        <v>1.9297588760810747</v>
      </c>
      <c r="P3" s="26">
        <f t="shared" si="13"/>
        <v>1.4937830805817871</v>
      </c>
      <c r="Q3" s="26">
        <f t="shared" si="14"/>
        <v>2.3657346715803622</v>
      </c>
      <c r="R3" s="26">
        <f t="shared" si="15"/>
        <v>1.4098263617427442</v>
      </c>
      <c r="S3" s="26">
        <f t="shared" si="16"/>
        <v>2.4496913904194049</v>
      </c>
      <c r="T3" s="112"/>
    </row>
    <row r="4" spans="1:20" x14ac:dyDescent="0.35">
      <c r="A4">
        <f>sample!B4</f>
        <v>1.5910358013931396</v>
      </c>
      <c r="B4">
        <v>0.247002135112556</v>
      </c>
      <c r="C4">
        <f t="shared" si="0"/>
        <v>3285.128396996995</v>
      </c>
      <c r="D4" s="25">
        <f t="shared" si="1"/>
        <v>0.24723203865658633</v>
      </c>
      <c r="E4" s="26">
        <f t="shared" si="2"/>
        <v>0.19261580459634492</v>
      </c>
      <c r="F4" s="26">
        <f t="shared" si="3"/>
        <v>0.30184827271682774</v>
      </c>
      <c r="G4" s="26">
        <f t="shared" si="4"/>
        <v>0.18209824868067362</v>
      </c>
      <c r="H4" s="26">
        <f t="shared" si="5"/>
        <v>0.31236582863249907</v>
      </c>
      <c r="I4" s="26">
        <f t="shared" si="6"/>
        <v>3288.1861141325985</v>
      </c>
      <c r="J4" s="26">
        <f t="shared" si="7"/>
        <v>2561.7902011313872</v>
      </c>
      <c r="K4" s="26">
        <f t="shared" si="8"/>
        <v>4014.5820271338089</v>
      </c>
      <c r="L4" s="26">
        <f t="shared" si="9"/>
        <v>2421.9067074529589</v>
      </c>
      <c r="M4" s="26">
        <f t="shared" si="10"/>
        <v>4154.4655208122376</v>
      </c>
      <c r="N4" s="26">
        <f t="shared" si="11"/>
        <v>1.9710770381981968</v>
      </c>
      <c r="O4" s="24">
        <f t="shared" si="12"/>
        <v>1.9729116684795591</v>
      </c>
      <c r="P4" s="26">
        <f t="shared" si="13"/>
        <v>1.5370741206788323</v>
      </c>
      <c r="Q4" s="26">
        <f t="shared" si="14"/>
        <v>2.408749216280285</v>
      </c>
      <c r="R4" s="26">
        <f t="shared" si="15"/>
        <v>1.4531440244717753</v>
      </c>
      <c r="S4" s="26">
        <f t="shared" si="16"/>
        <v>2.4926793124873425</v>
      </c>
      <c r="T4" s="112"/>
    </row>
    <row r="5" spans="1:20" x14ac:dyDescent="0.35">
      <c r="A5">
        <f>sample!B5</f>
        <v>1.9479898784935576</v>
      </c>
      <c r="B5">
        <v>0.33992443533018396</v>
      </c>
      <c r="C5">
        <f t="shared" si="0"/>
        <v>4520.9949898914465</v>
      </c>
      <c r="D5" s="25">
        <f t="shared" si="1"/>
        <v>0.34702729628489715</v>
      </c>
      <c r="E5" s="26">
        <f t="shared" si="2"/>
        <v>0.29248501759442963</v>
      </c>
      <c r="F5" s="26">
        <f t="shared" si="3"/>
        <v>0.40156957497536466</v>
      </c>
      <c r="G5" s="26">
        <f t="shared" si="4"/>
        <v>0.28198170341018208</v>
      </c>
      <c r="H5" s="26">
        <f t="shared" si="5"/>
        <v>0.41207288915961221</v>
      </c>
      <c r="I5" s="26">
        <f t="shared" si="6"/>
        <v>4615.4630405891321</v>
      </c>
      <c r="J5" s="26">
        <f t="shared" si="7"/>
        <v>3890.0507340059139</v>
      </c>
      <c r="K5" s="26">
        <f t="shared" si="8"/>
        <v>5340.8753471723503</v>
      </c>
      <c r="L5" s="26">
        <f t="shared" si="9"/>
        <v>3750.3566553554219</v>
      </c>
      <c r="M5" s="26">
        <f t="shared" si="10"/>
        <v>5480.5694258228423</v>
      </c>
      <c r="N5" s="26">
        <f t="shared" si="11"/>
        <v>2.7125969939348678</v>
      </c>
      <c r="O5" s="24">
        <f t="shared" si="12"/>
        <v>2.769277824353479</v>
      </c>
      <c r="P5" s="26">
        <f t="shared" si="13"/>
        <v>2.3340304404035481</v>
      </c>
      <c r="Q5" s="26">
        <f t="shared" si="14"/>
        <v>3.2045252083034099</v>
      </c>
      <c r="R5" s="26">
        <f t="shared" si="15"/>
        <v>2.250213993213253</v>
      </c>
      <c r="S5" s="26">
        <f t="shared" si="16"/>
        <v>3.2883416554937051</v>
      </c>
      <c r="T5" s="112"/>
    </row>
    <row r="6" spans="1:20" x14ac:dyDescent="0.35">
      <c r="A6">
        <f>sample!B6</f>
        <v>1.5941722538098526</v>
      </c>
      <c r="B6">
        <v>0.25460382000796666</v>
      </c>
      <c r="C6">
        <f t="shared" si="0"/>
        <v>3386.2308061059566</v>
      </c>
      <c r="D6" s="25">
        <f t="shared" si="1"/>
        <v>0.24810891077276265</v>
      </c>
      <c r="E6" s="26">
        <f t="shared" si="2"/>
        <v>0.19349535739247775</v>
      </c>
      <c r="F6" s="26">
        <f t="shared" si="3"/>
        <v>0.30272246415304754</v>
      </c>
      <c r="G6" s="26">
        <f t="shared" si="4"/>
        <v>0.18297831770063294</v>
      </c>
      <c r="H6" s="26">
        <f t="shared" si="5"/>
        <v>0.31323950384489235</v>
      </c>
      <c r="I6" s="26">
        <f t="shared" si="6"/>
        <v>3299.8485132777432</v>
      </c>
      <c r="J6" s="26">
        <f t="shared" si="7"/>
        <v>2573.4882533199539</v>
      </c>
      <c r="K6" s="26">
        <f t="shared" si="8"/>
        <v>4026.2087732355321</v>
      </c>
      <c r="L6" s="26">
        <f t="shared" si="9"/>
        <v>2433.611625418418</v>
      </c>
      <c r="M6" s="26">
        <f t="shared" si="10"/>
        <v>4166.0854011370684</v>
      </c>
      <c r="N6" s="26">
        <f t="shared" si="11"/>
        <v>2.0317384836635739</v>
      </c>
      <c r="O6" s="24">
        <f t="shared" si="12"/>
        <v>1.9799091079666458</v>
      </c>
      <c r="P6" s="26">
        <f t="shared" si="13"/>
        <v>1.5440929519919722</v>
      </c>
      <c r="Q6" s="26">
        <f t="shared" si="14"/>
        <v>2.4157252639413191</v>
      </c>
      <c r="R6" s="26">
        <f t="shared" si="15"/>
        <v>1.4601669752510507</v>
      </c>
      <c r="S6" s="26">
        <f t="shared" si="16"/>
        <v>2.4996512406822409</v>
      </c>
      <c r="T6" s="112"/>
    </row>
    <row r="7" spans="1:20" x14ac:dyDescent="0.35">
      <c r="A7">
        <f>sample!B7</f>
        <v>1.8830467313400849</v>
      </c>
      <c r="B7">
        <v>0.39124802562386629</v>
      </c>
      <c r="C7">
        <f t="shared" si="0"/>
        <v>5203.5987407974217</v>
      </c>
      <c r="D7" s="25">
        <f t="shared" si="1"/>
        <v>0.32887084839103853</v>
      </c>
      <c r="E7" s="26">
        <f t="shared" si="2"/>
        <v>0.27434986807985884</v>
      </c>
      <c r="F7" s="26">
        <f t="shared" si="3"/>
        <v>0.38339182870221822</v>
      </c>
      <c r="G7" s="26">
        <f t="shared" si="4"/>
        <v>0.26385065536651875</v>
      </c>
      <c r="H7" s="26">
        <f t="shared" si="5"/>
        <v>0.39389104141555831</v>
      </c>
      <c r="I7" s="26">
        <f t="shared" si="6"/>
        <v>4373.9822836008125</v>
      </c>
      <c r="J7" s="26">
        <f t="shared" si="7"/>
        <v>3648.8532454621222</v>
      </c>
      <c r="K7" s="26">
        <f t="shared" si="8"/>
        <v>5099.1113217395023</v>
      </c>
      <c r="L7" s="26">
        <f t="shared" si="9"/>
        <v>3509.2137163746993</v>
      </c>
      <c r="M7" s="26">
        <f t="shared" si="10"/>
        <v>5238.7508508269257</v>
      </c>
      <c r="N7" s="26">
        <f t="shared" si="11"/>
        <v>3.1221592444784529</v>
      </c>
      <c r="O7" s="24">
        <f t="shared" si="12"/>
        <v>2.6243893701604875</v>
      </c>
      <c r="P7" s="26">
        <f t="shared" si="13"/>
        <v>2.1893119472772731</v>
      </c>
      <c r="Q7" s="26">
        <f t="shared" si="14"/>
        <v>3.0594667930437014</v>
      </c>
      <c r="R7" s="26">
        <f t="shared" si="15"/>
        <v>2.1055282298248197</v>
      </c>
      <c r="S7" s="26">
        <f t="shared" si="16"/>
        <v>3.1432505104961552</v>
      </c>
      <c r="T7" s="112"/>
    </row>
    <row r="8" spans="1:20" x14ac:dyDescent="0.35">
      <c r="A8">
        <f>sample!B8</f>
        <v>1.8822451717180602</v>
      </c>
      <c r="B8">
        <v>0.36143857480437813</v>
      </c>
      <c r="C8">
        <f t="shared" si="0"/>
        <v>4807.1330448982299</v>
      </c>
      <c r="D8" s="25">
        <f t="shared" si="1"/>
        <v>0.32864675276049082</v>
      </c>
      <c r="E8" s="26">
        <f t="shared" si="2"/>
        <v>0.27412593874942093</v>
      </c>
      <c r="F8" s="26">
        <f t="shared" si="3"/>
        <v>0.38316756677156072</v>
      </c>
      <c r="G8" s="26">
        <f t="shared" si="4"/>
        <v>0.26362675806082098</v>
      </c>
      <c r="H8" s="26">
        <f t="shared" si="5"/>
        <v>0.39366674746016067</v>
      </c>
      <c r="I8" s="26">
        <f t="shared" si="6"/>
        <v>4371.0018117145282</v>
      </c>
      <c r="J8" s="26">
        <f t="shared" si="7"/>
        <v>3645.8749853672985</v>
      </c>
      <c r="K8" s="26">
        <f t="shared" si="8"/>
        <v>5096.1286380617576</v>
      </c>
      <c r="L8" s="26">
        <f t="shared" si="9"/>
        <v>3506.2358822089191</v>
      </c>
      <c r="M8" s="26">
        <f t="shared" si="10"/>
        <v>5235.7677412201365</v>
      </c>
      <c r="N8" s="26">
        <f t="shared" si="11"/>
        <v>2.8842798269389376</v>
      </c>
      <c r="O8" s="24">
        <f t="shared" si="12"/>
        <v>2.6226010870287166</v>
      </c>
      <c r="P8" s="26">
        <f t="shared" si="13"/>
        <v>2.1875249912203789</v>
      </c>
      <c r="Q8" s="26">
        <f t="shared" si="14"/>
        <v>3.0576771828370544</v>
      </c>
      <c r="R8" s="26">
        <f t="shared" si="15"/>
        <v>2.1037415293253514</v>
      </c>
      <c r="S8" s="26">
        <f t="shared" si="16"/>
        <v>3.1414606447320819</v>
      </c>
      <c r="T8" s="112"/>
    </row>
    <row r="9" spans="1:20" x14ac:dyDescent="0.35">
      <c r="A9">
        <f>sample!B9</f>
        <v>1.9176950415065637</v>
      </c>
      <c r="B9">
        <v>0.30117517567408503</v>
      </c>
      <c r="C9">
        <f t="shared" si="0"/>
        <v>4005.6298364653308</v>
      </c>
      <c r="D9" s="25">
        <f t="shared" si="1"/>
        <v>0.3385576323816768</v>
      </c>
      <c r="E9" s="26">
        <f t="shared" si="2"/>
        <v>0.28402721224920818</v>
      </c>
      <c r="F9" s="26">
        <f t="shared" si="3"/>
        <v>0.39308805251414541</v>
      </c>
      <c r="G9" s="26">
        <f t="shared" si="4"/>
        <v>0.27352618169086373</v>
      </c>
      <c r="H9" s="26">
        <f t="shared" si="5"/>
        <v>0.40358908307248986</v>
      </c>
      <c r="I9" s="26">
        <f t="shared" si="6"/>
        <v>4502.8165106763008</v>
      </c>
      <c r="J9" s="26">
        <f t="shared" si="7"/>
        <v>3777.5619229144686</v>
      </c>
      <c r="K9" s="26">
        <f t="shared" si="8"/>
        <v>5228.071098438134</v>
      </c>
      <c r="L9" s="26">
        <f t="shared" si="9"/>
        <v>3637.8982164884878</v>
      </c>
      <c r="M9" s="26">
        <f t="shared" si="10"/>
        <v>5367.7348048641152</v>
      </c>
      <c r="N9" s="26">
        <f t="shared" si="11"/>
        <v>2.4033779018791983</v>
      </c>
      <c r="O9" s="24">
        <f t="shared" si="12"/>
        <v>2.7016899064057802</v>
      </c>
      <c r="P9" s="26">
        <f t="shared" si="13"/>
        <v>2.2665371537486809</v>
      </c>
      <c r="Q9" s="26">
        <f t="shared" si="14"/>
        <v>3.1368426590628804</v>
      </c>
      <c r="R9" s="26">
        <f t="shared" si="15"/>
        <v>2.1827389298930928</v>
      </c>
      <c r="S9" s="26">
        <f t="shared" si="16"/>
        <v>3.220640882918469</v>
      </c>
      <c r="T9" s="112"/>
    </row>
    <row r="10" spans="1:20" x14ac:dyDescent="0.35">
      <c r="A10">
        <f>sample!B10</f>
        <v>1.9928156367194247</v>
      </c>
      <c r="B10">
        <v>0.38300706174906979</v>
      </c>
      <c r="C10">
        <f t="shared" si="0"/>
        <v>5093.9939212626286</v>
      </c>
      <c r="D10" s="25">
        <f t="shared" si="1"/>
        <v>0.35955943522801481</v>
      </c>
      <c r="E10" s="26">
        <f t="shared" si="2"/>
        <v>0.30499344522363153</v>
      </c>
      <c r="F10" s="26">
        <f t="shared" si="3"/>
        <v>0.41412542523239809</v>
      </c>
      <c r="G10" s="26">
        <f t="shared" si="4"/>
        <v>0.29448556490489608</v>
      </c>
      <c r="H10" s="26">
        <f t="shared" si="5"/>
        <v>0.42463330555113354</v>
      </c>
      <c r="I10" s="26">
        <f t="shared" si="6"/>
        <v>4782.1404885325965</v>
      </c>
      <c r="J10" s="26">
        <f t="shared" si="7"/>
        <v>4056.4128214742991</v>
      </c>
      <c r="K10" s="26">
        <f t="shared" si="8"/>
        <v>5507.8681555908943</v>
      </c>
      <c r="L10" s="26">
        <f t="shared" si="9"/>
        <v>3916.6580132351178</v>
      </c>
      <c r="M10" s="26">
        <f t="shared" si="10"/>
        <v>5647.6229638300756</v>
      </c>
      <c r="N10" s="26">
        <f t="shared" si="11"/>
        <v>3.0563963527575773</v>
      </c>
      <c r="O10" s="24">
        <f t="shared" si="12"/>
        <v>2.8692842931195579</v>
      </c>
      <c r="P10" s="26">
        <f t="shared" si="13"/>
        <v>2.4338476928845791</v>
      </c>
      <c r="Q10" s="26">
        <f t="shared" si="14"/>
        <v>3.3047208933545362</v>
      </c>
      <c r="R10" s="26">
        <f t="shared" si="15"/>
        <v>2.3499948079410706</v>
      </c>
      <c r="S10" s="26">
        <f t="shared" si="16"/>
        <v>3.3885737782980452</v>
      </c>
      <c r="T10" s="112"/>
    </row>
    <row r="11" spans="1:20" x14ac:dyDescent="0.35">
      <c r="A11">
        <f>sample!B11</f>
        <v>1.7965940830704668</v>
      </c>
      <c r="B11">
        <v>0.32918319247301625</v>
      </c>
      <c r="C11">
        <f t="shared" si="0"/>
        <v>4378.1364598911159</v>
      </c>
      <c r="D11" s="25">
        <f t="shared" si="1"/>
        <v>0.30470089247738419</v>
      </c>
      <c r="E11" s="26">
        <f t="shared" si="2"/>
        <v>0.25018427150397443</v>
      </c>
      <c r="F11" s="26">
        <f t="shared" si="3"/>
        <v>0.35921751345079395</v>
      </c>
      <c r="G11" s="26">
        <f t="shared" si="4"/>
        <v>0.23968589827690684</v>
      </c>
      <c r="H11" s="26">
        <f t="shared" si="5"/>
        <v>0.36971588667786154</v>
      </c>
      <c r="I11" s="26">
        <f t="shared" si="6"/>
        <v>4052.5218699492102</v>
      </c>
      <c r="J11" s="26">
        <f t="shared" si="7"/>
        <v>3327.4508110028601</v>
      </c>
      <c r="K11" s="26">
        <f t="shared" si="8"/>
        <v>4777.5929288955595</v>
      </c>
      <c r="L11" s="26">
        <f t="shared" si="9"/>
        <v>3187.8224470828613</v>
      </c>
      <c r="M11" s="26">
        <f t="shared" si="10"/>
        <v>4917.2212928155577</v>
      </c>
      <c r="N11" s="26">
        <f t="shared" si="11"/>
        <v>2.6268818759346693</v>
      </c>
      <c r="O11" s="24">
        <f t="shared" si="12"/>
        <v>2.4315131219695258</v>
      </c>
      <c r="P11" s="26">
        <f t="shared" si="13"/>
        <v>1.996470486601716</v>
      </c>
      <c r="Q11" s="26">
        <f t="shared" si="14"/>
        <v>2.8665557573373355</v>
      </c>
      <c r="R11" s="26">
        <f t="shared" si="15"/>
        <v>1.9126934682497168</v>
      </c>
      <c r="S11" s="26">
        <f t="shared" si="16"/>
        <v>2.9503327756893345</v>
      </c>
      <c r="T11" s="112"/>
    </row>
    <row r="12" spans="1:20" x14ac:dyDescent="0.35">
      <c r="A12">
        <f>sample!B12</f>
        <v>2.457524745419934</v>
      </c>
      <c r="B12">
        <v>0.41032272572025796</v>
      </c>
      <c r="C12">
        <f t="shared" si="0"/>
        <v>5457.2922520794309</v>
      </c>
      <c r="D12" s="25">
        <f t="shared" si="1"/>
        <v>0.48948025193840539</v>
      </c>
      <c r="E12" s="26">
        <f t="shared" si="2"/>
        <v>0.43423887358588897</v>
      </c>
      <c r="F12" s="26">
        <f t="shared" si="3"/>
        <v>0.5447216302909218</v>
      </c>
      <c r="G12" s="26">
        <f t="shared" si="4"/>
        <v>0.42360093240084684</v>
      </c>
      <c r="H12" s="26">
        <f t="shared" si="5"/>
        <v>0.55535957147596393</v>
      </c>
      <c r="I12" s="26">
        <f t="shared" si="6"/>
        <v>6510.0873507807919</v>
      </c>
      <c r="J12" s="26">
        <f t="shared" si="7"/>
        <v>5775.3770186923239</v>
      </c>
      <c r="K12" s="26">
        <f t="shared" si="8"/>
        <v>7244.7976828692599</v>
      </c>
      <c r="L12" s="26">
        <f t="shared" si="9"/>
        <v>5633.8924009312632</v>
      </c>
      <c r="M12" s="26">
        <f t="shared" si="10"/>
        <v>7386.2823006303197</v>
      </c>
      <c r="N12" s="26">
        <f t="shared" si="11"/>
        <v>3.2743753512476585</v>
      </c>
      <c r="O12" s="24">
        <f t="shared" si="12"/>
        <v>3.9060524104684751</v>
      </c>
      <c r="P12" s="26">
        <f t="shared" si="13"/>
        <v>3.465226211215394</v>
      </c>
      <c r="Q12" s="26">
        <f t="shared" si="14"/>
        <v>4.3468786097215562</v>
      </c>
      <c r="R12" s="26">
        <f t="shared" si="15"/>
        <v>3.3803354405587576</v>
      </c>
      <c r="S12" s="26">
        <f t="shared" si="16"/>
        <v>4.4317693803781912</v>
      </c>
      <c r="T12" s="112"/>
    </row>
    <row r="13" spans="1:20" x14ac:dyDescent="0.35">
      <c r="A13">
        <f>sample!B13</f>
        <v>2.3620357921885504</v>
      </c>
      <c r="B13">
        <v>0.46723346861763498</v>
      </c>
      <c r="C13">
        <f t="shared" si="0"/>
        <v>6214.2051326145456</v>
      </c>
      <c r="D13" s="25">
        <f t="shared" si="1"/>
        <v>0.46278397558321793</v>
      </c>
      <c r="E13" s="26">
        <f t="shared" si="2"/>
        <v>0.40774470047069944</v>
      </c>
      <c r="F13" s="26">
        <f t="shared" si="3"/>
        <v>0.51782325069573643</v>
      </c>
      <c r="G13" s="26">
        <f t="shared" si="4"/>
        <v>0.39714567870520334</v>
      </c>
      <c r="H13" s="26">
        <f t="shared" si="5"/>
        <v>0.52842227246123252</v>
      </c>
      <c r="I13" s="26">
        <f t="shared" si="6"/>
        <v>6155.026875256799</v>
      </c>
      <c r="J13" s="26">
        <f t="shared" si="7"/>
        <v>5423.0045162603028</v>
      </c>
      <c r="K13" s="26">
        <f t="shared" si="8"/>
        <v>6887.0492342532943</v>
      </c>
      <c r="L13" s="26">
        <f t="shared" si="9"/>
        <v>5282.0375267792042</v>
      </c>
      <c r="M13" s="26">
        <f t="shared" si="10"/>
        <v>7028.016223734392</v>
      </c>
      <c r="N13" s="26">
        <f t="shared" si="11"/>
        <v>3.7285230795687272</v>
      </c>
      <c r="O13" s="24">
        <f t="shared" si="12"/>
        <v>3.6930161251540792</v>
      </c>
      <c r="P13" s="26">
        <f t="shared" si="13"/>
        <v>3.2538027097561817</v>
      </c>
      <c r="Q13" s="26">
        <f t="shared" si="14"/>
        <v>4.1322295405519762</v>
      </c>
      <c r="R13" s="26">
        <f t="shared" si="15"/>
        <v>3.1692225160675225</v>
      </c>
      <c r="S13" s="26">
        <f t="shared" si="16"/>
        <v>4.216809734240635</v>
      </c>
      <c r="T13" s="112"/>
    </row>
    <row r="14" spans="1:20" x14ac:dyDescent="0.35">
      <c r="A14">
        <f>sample!B14</f>
        <v>2.0128100615566762</v>
      </c>
      <c r="B14">
        <v>0.34457911985712081</v>
      </c>
      <c r="C14">
        <f t="shared" si="0"/>
        <v>4582.9022940997074</v>
      </c>
      <c r="D14" s="25">
        <f t="shared" si="1"/>
        <v>0.365149366554677</v>
      </c>
      <c r="E14" s="26">
        <f t="shared" si="2"/>
        <v>0.31057042957595776</v>
      </c>
      <c r="F14" s="26">
        <f t="shared" si="3"/>
        <v>0.41972830353339624</v>
      </c>
      <c r="G14" s="26">
        <f t="shared" si="4"/>
        <v>0.30006005603283836</v>
      </c>
      <c r="H14" s="26">
        <f t="shared" si="5"/>
        <v>0.43023867707651564</v>
      </c>
      <c r="I14" s="26">
        <f t="shared" si="6"/>
        <v>4856.486575177204</v>
      </c>
      <c r="J14" s="26">
        <f t="shared" si="7"/>
        <v>4130.5867133602378</v>
      </c>
      <c r="K14" s="26">
        <f t="shared" si="8"/>
        <v>5582.3864369941703</v>
      </c>
      <c r="L14" s="26">
        <f t="shared" si="9"/>
        <v>3990.7987452367502</v>
      </c>
      <c r="M14" s="26">
        <f t="shared" si="10"/>
        <v>5722.1744051176574</v>
      </c>
      <c r="N14" s="26">
        <f t="shared" si="11"/>
        <v>2.7497413764598244</v>
      </c>
      <c r="O14" s="24">
        <f t="shared" si="12"/>
        <v>2.9138919451063221</v>
      </c>
      <c r="P14" s="26">
        <f t="shared" si="13"/>
        <v>2.4783520280161424</v>
      </c>
      <c r="Q14" s="26">
        <f t="shared" si="14"/>
        <v>3.3494318621965018</v>
      </c>
      <c r="R14" s="26">
        <f t="shared" si="15"/>
        <v>2.39447924714205</v>
      </c>
      <c r="S14" s="26">
        <f t="shared" si="16"/>
        <v>3.4333046430705942</v>
      </c>
      <c r="T14" s="112"/>
    </row>
    <row r="15" spans="1:20" x14ac:dyDescent="0.35">
      <c r="A15">
        <f>sample!B15</f>
        <v>1.971193461479092</v>
      </c>
      <c r="B15">
        <v>0.31605850499671134</v>
      </c>
      <c r="C15">
        <f t="shared" si="0"/>
        <v>4203.5781164562604</v>
      </c>
      <c r="D15" s="25">
        <f t="shared" si="1"/>
        <v>0.35351442639628639</v>
      </c>
      <c r="E15" s="26">
        <f t="shared" si="2"/>
        <v>0.29896079187523428</v>
      </c>
      <c r="F15" s="26">
        <f t="shared" si="3"/>
        <v>0.40806806091733849</v>
      </c>
      <c r="G15" s="26">
        <f t="shared" si="4"/>
        <v>0.28845529087629329</v>
      </c>
      <c r="H15" s="26">
        <f t="shared" si="5"/>
        <v>0.41857356191627948</v>
      </c>
      <c r="I15" s="26">
        <f t="shared" si="6"/>
        <v>4701.7418710706088</v>
      </c>
      <c r="J15" s="26">
        <f t="shared" si="7"/>
        <v>3976.1785319406158</v>
      </c>
      <c r="K15" s="26">
        <f t="shared" si="8"/>
        <v>5427.3052102006013</v>
      </c>
      <c r="L15" s="26">
        <f t="shared" si="9"/>
        <v>3836.455368654701</v>
      </c>
      <c r="M15" s="26">
        <f t="shared" si="10"/>
        <v>5567.028373486517</v>
      </c>
      <c r="N15" s="26">
        <f t="shared" si="11"/>
        <v>2.5221468698737564</v>
      </c>
      <c r="O15" s="24">
        <f t="shared" si="12"/>
        <v>2.821045122642365</v>
      </c>
      <c r="P15" s="26">
        <f t="shared" si="13"/>
        <v>2.3857071191643695</v>
      </c>
      <c r="Q15" s="26">
        <f t="shared" si="14"/>
        <v>3.2563831261203608</v>
      </c>
      <c r="R15" s="26">
        <f t="shared" si="15"/>
        <v>2.3018732211928206</v>
      </c>
      <c r="S15" s="26">
        <f t="shared" si="16"/>
        <v>3.3402170240919102</v>
      </c>
      <c r="T15" s="112"/>
    </row>
    <row r="16" spans="1:20" x14ac:dyDescent="0.35">
      <c r="A16">
        <f>sample!B16</f>
        <v>1.7037418725826212</v>
      </c>
      <c r="B16">
        <v>0.26472719219829632</v>
      </c>
      <c r="C16">
        <f t="shared" si="0"/>
        <v>3520.8716562373411</v>
      </c>
      <c r="D16" s="25">
        <f t="shared" si="1"/>
        <v>0.27874178215635004</v>
      </c>
      <c r="E16" s="26">
        <f t="shared" si="2"/>
        <v>0.22419932014722105</v>
      </c>
      <c r="F16" s="26">
        <f t="shared" si="3"/>
        <v>0.33328424416547903</v>
      </c>
      <c r="G16" s="26">
        <f t="shared" si="4"/>
        <v>0.21369597066093726</v>
      </c>
      <c r="H16" s="26">
        <f t="shared" si="5"/>
        <v>0.34378759365176281</v>
      </c>
      <c r="I16" s="26">
        <f t="shared" si="6"/>
        <v>3707.265702679455</v>
      </c>
      <c r="J16" s="26">
        <f t="shared" si="7"/>
        <v>2981.85095795804</v>
      </c>
      <c r="K16" s="26">
        <f t="shared" si="8"/>
        <v>4432.6804474008713</v>
      </c>
      <c r="L16" s="26">
        <f t="shared" si="9"/>
        <v>2842.1564097904652</v>
      </c>
      <c r="M16" s="26">
        <f t="shared" si="10"/>
        <v>4572.3749955684452</v>
      </c>
      <c r="N16" s="26">
        <f t="shared" si="11"/>
        <v>2.1125229937424046</v>
      </c>
      <c r="O16" s="24">
        <f t="shared" si="12"/>
        <v>2.224359421607673</v>
      </c>
      <c r="P16" s="26">
        <f t="shared" si="13"/>
        <v>1.7891105747748239</v>
      </c>
      <c r="Q16" s="26">
        <f t="shared" si="14"/>
        <v>2.6596082684405227</v>
      </c>
      <c r="R16" s="26">
        <f t="shared" si="15"/>
        <v>1.705293845874279</v>
      </c>
      <c r="S16" s="26">
        <f t="shared" si="16"/>
        <v>2.7434249973410672</v>
      </c>
      <c r="T16" s="112"/>
    </row>
    <row r="17" spans="1:20" x14ac:dyDescent="0.35">
      <c r="A17">
        <f>sample!B17</f>
        <v>1.9077890828129602</v>
      </c>
      <c r="B17">
        <v>0.31917231096606302</v>
      </c>
      <c r="C17">
        <f t="shared" si="0"/>
        <v>4244.9917358486382</v>
      </c>
      <c r="D17" s="25">
        <f t="shared" si="1"/>
        <v>0.33578817893289192</v>
      </c>
      <c r="E17" s="26">
        <f t="shared" si="2"/>
        <v>0.28126090683014782</v>
      </c>
      <c r="F17" s="26">
        <f t="shared" si="3"/>
        <v>0.39031545103563603</v>
      </c>
      <c r="G17" s="26">
        <f t="shared" si="4"/>
        <v>0.27076048249409645</v>
      </c>
      <c r="H17" s="26">
        <f t="shared" si="5"/>
        <v>0.40081587537168739</v>
      </c>
      <c r="I17" s="26">
        <f t="shared" si="6"/>
        <v>4465.9827798074621</v>
      </c>
      <c r="J17" s="26">
        <f t="shared" si="7"/>
        <v>3740.7700608409659</v>
      </c>
      <c r="K17" s="26">
        <f t="shared" si="8"/>
        <v>5191.1954987739591</v>
      </c>
      <c r="L17" s="26">
        <f t="shared" si="9"/>
        <v>3601.1144171714827</v>
      </c>
      <c r="M17" s="26">
        <f t="shared" si="10"/>
        <v>5330.8511424434419</v>
      </c>
      <c r="N17" s="26">
        <f t="shared" si="11"/>
        <v>2.5469950415091827</v>
      </c>
      <c r="O17" s="24">
        <f t="shared" si="12"/>
        <v>2.6795896678844771</v>
      </c>
      <c r="P17" s="26">
        <f t="shared" si="13"/>
        <v>2.2444620365045793</v>
      </c>
      <c r="Q17" s="26">
        <f t="shared" si="14"/>
        <v>3.1147172992643752</v>
      </c>
      <c r="R17" s="26">
        <f t="shared" si="15"/>
        <v>2.1606686503028896</v>
      </c>
      <c r="S17" s="26">
        <f t="shared" si="16"/>
        <v>3.198510685466065</v>
      </c>
      <c r="T17" s="112"/>
    </row>
    <row r="18" spans="1:20" x14ac:dyDescent="0.35">
      <c r="A18">
        <f>sample!B18</f>
        <v>2.1369306496211822</v>
      </c>
      <c r="B18">
        <v>0.40687765781313384</v>
      </c>
      <c r="C18">
        <f t="shared" si="0"/>
        <v>5411.4728489146801</v>
      </c>
      <c r="D18" s="25">
        <f t="shared" si="1"/>
        <v>0.39985031790251724</v>
      </c>
      <c r="E18" s="26">
        <f t="shared" si="2"/>
        <v>0.34515837222161938</v>
      </c>
      <c r="F18" s="26">
        <f t="shared" si="3"/>
        <v>0.4545422635834151</v>
      </c>
      <c r="G18" s="26">
        <f t="shared" si="4"/>
        <v>0.33462623636982797</v>
      </c>
      <c r="H18" s="26">
        <f t="shared" si="5"/>
        <v>0.46507439943520651</v>
      </c>
      <c r="I18" s="26">
        <f t="shared" si="6"/>
        <v>5318.0092281034795</v>
      </c>
      <c r="J18" s="26">
        <f t="shared" si="7"/>
        <v>4590.6063505475377</v>
      </c>
      <c r="K18" s="26">
        <f t="shared" si="8"/>
        <v>6045.4121056594204</v>
      </c>
      <c r="L18" s="26">
        <f t="shared" si="9"/>
        <v>4450.5289437187121</v>
      </c>
      <c r="M18" s="26">
        <f t="shared" si="10"/>
        <v>6185.4895124882469</v>
      </c>
      <c r="N18" s="26">
        <f t="shared" si="11"/>
        <v>3.2468837093488081</v>
      </c>
      <c r="O18" s="24">
        <f t="shared" si="12"/>
        <v>3.1908055368620873</v>
      </c>
      <c r="P18" s="26">
        <f t="shared" si="13"/>
        <v>2.7543638103285226</v>
      </c>
      <c r="Q18" s="26">
        <f t="shared" si="14"/>
        <v>3.6272472633956521</v>
      </c>
      <c r="R18" s="26">
        <f t="shared" si="15"/>
        <v>2.670317366231227</v>
      </c>
      <c r="S18" s="26">
        <f t="shared" si="16"/>
        <v>3.7112937074929477</v>
      </c>
      <c r="T18" s="112"/>
    </row>
    <row r="19" spans="1:20" x14ac:dyDescent="0.35">
      <c r="A19">
        <f>sample!B19</f>
        <v>1.8013152896102427</v>
      </c>
      <c r="B19">
        <v>0.2707724439631124</v>
      </c>
      <c r="C19">
        <f t="shared" si="0"/>
        <v>3601.2735047093947</v>
      </c>
      <c r="D19" s="25">
        <f t="shared" si="1"/>
        <v>0.30602082143513876</v>
      </c>
      <c r="E19" s="26">
        <f t="shared" si="2"/>
        <v>0.25150466996989262</v>
      </c>
      <c r="F19" s="26">
        <f t="shared" si="3"/>
        <v>0.36053697290038489</v>
      </c>
      <c r="G19" s="26">
        <f t="shared" si="4"/>
        <v>0.24100638715693812</v>
      </c>
      <c r="H19" s="26">
        <f t="shared" si="5"/>
        <v>0.3710352557133394</v>
      </c>
      <c r="I19" s="26">
        <f t="shared" si="6"/>
        <v>4070.0769250873454</v>
      </c>
      <c r="J19" s="26">
        <f t="shared" si="7"/>
        <v>3345.0121105995718</v>
      </c>
      <c r="K19" s="26">
        <f t="shared" si="8"/>
        <v>4795.1417395751187</v>
      </c>
      <c r="L19" s="26">
        <f t="shared" si="9"/>
        <v>3205.384949187277</v>
      </c>
      <c r="M19" s="26">
        <f t="shared" si="10"/>
        <v>4934.7689009874139</v>
      </c>
      <c r="N19" s="26">
        <f t="shared" si="11"/>
        <v>2.1607641028256368</v>
      </c>
      <c r="O19" s="24">
        <f t="shared" si="12"/>
        <v>2.4420461550524073</v>
      </c>
      <c r="P19" s="26">
        <f t="shared" si="13"/>
        <v>2.0070072663597429</v>
      </c>
      <c r="Q19" s="26">
        <f t="shared" si="14"/>
        <v>2.8770850437450712</v>
      </c>
      <c r="R19" s="26">
        <f t="shared" si="15"/>
        <v>1.9232309695123662</v>
      </c>
      <c r="S19" s="26">
        <f t="shared" si="16"/>
        <v>2.960861340592448</v>
      </c>
      <c r="T19" s="112"/>
    </row>
    <row r="20" spans="1:20" x14ac:dyDescent="0.35">
      <c r="A20">
        <f>sample!B20</f>
        <v>1.5836424581712569</v>
      </c>
      <c r="B20">
        <v>0.20927092431986996</v>
      </c>
      <c r="C20">
        <f t="shared" si="0"/>
        <v>2783.3032934542703</v>
      </c>
      <c r="D20" s="25">
        <f t="shared" si="1"/>
        <v>0.24516504842200004</v>
      </c>
      <c r="E20" s="26">
        <f t="shared" si="2"/>
        <v>0.19054235342111883</v>
      </c>
      <c r="F20" s="26">
        <f t="shared" si="3"/>
        <v>0.29978774342288128</v>
      </c>
      <c r="G20" s="26">
        <f t="shared" si="4"/>
        <v>0.18002355330936526</v>
      </c>
      <c r="H20" s="26">
        <f t="shared" si="5"/>
        <v>0.31030654353463483</v>
      </c>
      <c r="I20" s="26">
        <f t="shared" si="6"/>
        <v>3260.6951440126004</v>
      </c>
      <c r="J20" s="26">
        <f t="shared" si="7"/>
        <v>2534.2133005008805</v>
      </c>
      <c r="K20" s="26">
        <f t="shared" si="8"/>
        <v>3987.1769875243208</v>
      </c>
      <c r="L20" s="26">
        <f t="shared" si="9"/>
        <v>2394.3132590145578</v>
      </c>
      <c r="M20" s="26">
        <f t="shared" si="10"/>
        <v>4127.0770290106429</v>
      </c>
      <c r="N20" s="26">
        <f t="shared" si="11"/>
        <v>1.669981976072562</v>
      </c>
      <c r="O20" s="24">
        <f t="shared" si="12"/>
        <v>1.9564170864075601</v>
      </c>
      <c r="P20" s="26">
        <f t="shared" si="13"/>
        <v>1.5205279803005283</v>
      </c>
      <c r="Q20" s="26">
        <f t="shared" si="14"/>
        <v>2.3923061925145923</v>
      </c>
      <c r="R20" s="26">
        <f t="shared" si="15"/>
        <v>1.4365879554087346</v>
      </c>
      <c r="S20" s="26">
        <f t="shared" si="16"/>
        <v>2.4762462174063855</v>
      </c>
      <c r="T20" s="112"/>
    </row>
    <row r="21" spans="1:20" x14ac:dyDescent="0.35">
      <c r="A21">
        <f>sample!B21</f>
        <v>1.8641155942079679</v>
      </c>
      <c r="B21">
        <v>0.32114821253269432</v>
      </c>
      <c r="C21">
        <f t="shared" si="0"/>
        <v>4271.2712266848339</v>
      </c>
      <c r="D21" s="25">
        <f t="shared" si="1"/>
        <v>0.3235781851928955</v>
      </c>
      <c r="E21" s="26">
        <f t="shared" si="2"/>
        <v>0.26906050332302983</v>
      </c>
      <c r="F21" s="26">
        <f t="shared" si="3"/>
        <v>0.37809586706276116</v>
      </c>
      <c r="G21" s="26">
        <f t="shared" si="4"/>
        <v>0.25856192579703929</v>
      </c>
      <c r="H21" s="26">
        <f t="shared" si="5"/>
        <v>0.3885944445887517</v>
      </c>
      <c r="I21" s="26">
        <f t="shared" si="6"/>
        <v>4303.5898630655101</v>
      </c>
      <c r="J21" s="26">
        <f t="shared" si="7"/>
        <v>3578.5046941962964</v>
      </c>
      <c r="K21" s="26">
        <f t="shared" si="8"/>
        <v>5028.6750319347229</v>
      </c>
      <c r="L21" s="26">
        <f t="shared" si="9"/>
        <v>3438.8736131006226</v>
      </c>
      <c r="M21" s="26">
        <f t="shared" si="10"/>
        <v>5168.3061130303968</v>
      </c>
      <c r="N21" s="26">
        <f t="shared" si="11"/>
        <v>2.5627627360109004</v>
      </c>
      <c r="O21" s="24">
        <f t="shared" si="12"/>
        <v>2.5821539178393058</v>
      </c>
      <c r="P21" s="26">
        <f t="shared" si="13"/>
        <v>2.1471028165177777</v>
      </c>
      <c r="Q21" s="26">
        <f t="shared" si="14"/>
        <v>3.0172050191608335</v>
      </c>
      <c r="R21" s="26">
        <f t="shared" si="15"/>
        <v>2.0633241678603733</v>
      </c>
      <c r="S21" s="26">
        <f t="shared" si="16"/>
        <v>3.1009836678182379</v>
      </c>
      <c r="T21" s="112"/>
    </row>
    <row r="22" spans="1:20" x14ac:dyDescent="0.35">
      <c r="A22">
        <f>sample!B22</f>
        <v>1.8199097174985372</v>
      </c>
      <c r="B22">
        <v>0.31781035388976375</v>
      </c>
      <c r="C22">
        <f t="shared" si="0"/>
        <v>4226.8777067338578</v>
      </c>
      <c r="D22" s="25">
        <f t="shared" si="1"/>
        <v>0.31121934931479478</v>
      </c>
      <c r="E22" s="26">
        <f t="shared" si="2"/>
        <v>0.256704252020579</v>
      </c>
      <c r="F22" s="26">
        <f t="shared" si="3"/>
        <v>0.36573444660901056</v>
      </c>
      <c r="G22" s="26">
        <f t="shared" si="4"/>
        <v>0.24620617221141905</v>
      </c>
      <c r="H22" s="26">
        <f t="shared" si="5"/>
        <v>0.37623252641817051</v>
      </c>
      <c r="I22" s="26">
        <f t="shared" si="6"/>
        <v>4139.2173458867701</v>
      </c>
      <c r="J22" s="26">
        <f t="shared" si="7"/>
        <v>3414.1665518737004</v>
      </c>
      <c r="K22" s="26">
        <f t="shared" si="8"/>
        <v>4864.2681398998402</v>
      </c>
      <c r="L22" s="26">
        <f t="shared" si="9"/>
        <v>3274.5420904118737</v>
      </c>
      <c r="M22" s="26">
        <f t="shared" si="10"/>
        <v>5003.8926013616683</v>
      </c>
      <c r="N22" s="26">
        <f t="shared" si="11"/>
        <v>2.5361266240403144</v>
      </c>
      <c r="O22" s="24">
        <f t="shared" si="12"/>
        <v>2.4835304075320619</v>
      </c>
      <c r="P22" s="26">
        <f t="shared" si="13"/>
        <v>2.04849993112422</v>
      </c>
      <c r="Q22" s="26">
        <f t="shared" si="14"/>
        <v>2.9185608839399042</v>
      </c>
      <c r="R22" s="26">
        <f t="shared" si="15"/>
        <v>1.9647252542471241</v>
      </c>
      <c r="S22" s="26">
        <f t="shared" si="16"/>
        <v>3.0023355608170008</v>
      </c>
      <c r="T22" s="112"/>
    </row>
    <row r="23" spans="1:20" x14ac:dyDescent="0.35">
      <c r="A23">
        <f>sample!B23</f>
        <v>1.9292985362565174</v>
      </c>
      <c r="B23">
        <v>0.35409356576062589</v>
      </c>
      <c r="C23">
        <f t="shared" si="0"/>
        <v>4709.4444246163239</v>
      </c>
      <c r="D23" s="25">
        <f t="shared" si="1"/>
        <v>0.34180167362464775</v>
      </c>
      <c r="E23" s="26">
        <f t="shared" si="2"/>
        <v>0.28726710871026462</v>
      </c>
      <c r="F23" s="26">
        <f t="shared" si="3"/>
        <v>0.39633623853903088</v>
      </c>
      <c r="G23" s="26">
        <f t="shared" si="4"/>
        <v>0.27676527998309192</v>
      </c>
      <c r="H23" s="26">
        <f t="shared" si="5"/>
        <v>0.40683806726620358</v>
      </c>
      <c r="I23" s="26">
        <f t="shared" si="6"/>
        <v>4545.9622592078149</v>
      </c>
      <c r="J23" s="26">
        <f t="shared" si="7"/>
        <v>3820.6525458465194</v>
      </c>
      <c r="K23" s="26">
        <f t="shared" si="8"/>
        <v>5271.2719725691104</v>
      </c>
      <c r="L23" s="26">
        <f t="shared" si="9"/>
        <v>3680.9782237751224</v>
      </c>
      <c r="M23" s="26">
        <f t="shared" si="10"/>
        <v>5410.9462946405083</v>
      </c>
      <c r="N23" s="26">
        <f t="shared" si="11"/>
        <v>2.8256666547697944</v>
      </c>
      <c r="O23" s="24">
        <f t="shared" si="12"/>
        <v>2.7275773555246889</v>
      </c>
      <c r="P23" s="26">
        <f t="shared" si="13"/>
        <v>2.2923915275079114</v>
      </c>
      <c r="Q23" s="26">
        <f t="shared" si="14"/>
        <v>3.162763183541466</v>
      </c>
      <c r="R23" s="26">
        <f t="shared" si="15"/>
        <v>2.2085869342650732</v>
      </c>
      <c r="S23" s="26">
        <f t="shared" si="16"/>
        <v>3.2465677767843046</v>
      </c>
      <c r="T23" s="112"/>
    </row>
    <row r="24" spans="1:20" x14ac:dyDescent="0.35">
      <c r="A24">
        <f>sample!B24</f>
        <v>1.9683317465834504</v>
      </c>
      <c r="B24">
        <v>0.38052347179929236</v>
      </c>
      <c r="C24">
        <f t="shared" si="0"/>
        <v>5060.9621749305879</v>
      </c>
      <c r="D24" s="25">
        <f t="shared" si="1"/>
        <v>0.35271436388519484</v>
      </c>
      <c r="E24" s="26">
        <f t="shared" si="2"/>
        <v>0.29816223643549833</v>
      </c>
      <c r="F24" s="26">
        <f t="shared" si="3"/>
        <v>0.40726649133489135</v>
      </c>
      <c r="G24" s="26">
        <f t="shared" si="4"/>
        <v>0.28765702565626072</v>
      </c>
      <c r="H24" s="26">
        <f t="shared" si="5"/>
        <v>0.41777170211412895</v>
      </c>
      <c r="I24" s="26">
        <f t="shared" si="6"/>
        <v>4691.1010396730917</v>
      </c>
      <c r="J24" s="26">
        <f t="shared" si="7"/>
        <v>3965.5577445921276</v>
      </c>
      <c r="K24" s="26">
        <f t="shared" si="8"/>
        <v>5416.6443347540544</v>
      </c>
      <c r="L24" s="26">
        <f t="shared" si="9"/>
        <v>3825.8384412282676</v>
      </c>
      <c r="M24" s="26">
        <f t="shared" si="10"/>
        <v>5556.3636381179149</v>
      </c>
      <c r="N24" s="26">
        <f t="shared" si="11"/>
        <v>3.0365773049583527</v>
      </c>
      <c r="O24" s="24">
        <f t="shared" si="12"/>
        <v>2.8146606238038547</v>
      </c>
      <c r="P24" s="26">
        <f t="shared" si="13"/>
        <v>2.3793346467552765</v>
      </c>
      <c r="Q24" s="26">
        <f t="shared" si="14"/>
        <v>3.2499866008524325</v>
      </c>
      <c r="R24" s="26">
        <f t="shared" si="15"/>
        <v>2.2955030647369603</v>
      </c>
      <c r="S24" s="26">
        <f t="shared" si="16"/>
        <v>3.3338181828707487</v>
      </c>
      <c r="T24" s="112"/>
    </row>
    <row r="25" spans="1:20" x14ac:dyDescent="0.35">
      <c r="A25">
        <f>sample!B25</f>
        <v>1.6852488426347387</v>
      </c>
      <c r="B25">
        <v>0.26271868760755873</v>
      </c>
      <c r="C25">
        <f t="shared" si="0"/>
        <v>3494.1585451805308</v>
      </c>
      <c r="D25" s="25">
        <f t="shared" si="1"/>
        <v>0.27357160255518576</v>
      </c>
      <c r="E25" s="26">
        <f t="shared" si="2"/>
        <v>0.21902022178170927</v>
      </c>
      <c r="F25" s="26">
        <f t="shared" si="3"/>
        <v>0.32812298332866224</v>
      </c>
      <c r="G25" s="26">
        <f t="shared" si="4"/>
        <v>0.20851515479138411</v>
      </c>
      <c r="H25" s="26">
        <f t="shared" si="5"/>
        <v>0.33862805031898741</v>
      </c>
      <c r="I25" s="26">
        <f t="shared" si="6"/>
        <v>3638.5023139839705</v>
      </c>
      <c r="J25" s="26">
        <f t="shared" si="7"/>
        <v>2912.9689496967335</v>
      </c>
      <c r="K25" s="26">
        <f t="shared" si="8"/>
        <v>4364.0356782712079</v>
      </c>
      <c r="L25" s="26">
        <f t="shared" si="9"/>
        <v>2773.2515587254084</v>
      </c>
      <c r="M25" s="26">
        <f t="shared" si="10"/>
        <v>4503.7530692425325</v>
      </c>
      <c r="N25" s="26">
        <f t="shared" si="11"/>
        <v>2.0964951271083185</v>
      </c>
      <c r="O25" s="24">
        <f t="shared" si="12"/>
        <v>2.1831013883903823</v>
      </c>
      <c r="P25" s="26">
        <f t="shared" si="13"/>
        <v>1.74778136981804</v>
      </c>
      <c r="Q25" s="26">
        <f t="shared" si="14"/>
        <v>2.6184214069627245</v>
      </c>
      <c r="R25" s="26">
        <f t="shared" si="15"/>
        <v>1.6639509352352448</v>
      </c>
      <c r="S25" s="26">
        <f t="shared" si="16"/>
        <v>2.7022518415455195</v>
      </c>
      <c r="T25" s="112"/>
    </row>
    <row r="26" spans="1:20" x14ac:dyDescent="0.35">
      <c r="A26">
        <f>sample!B26</f>
        <v>1.741608466884252</v>
      </c>
      <c r="B26">
        <v>0.30376551156156784</v>
      </c>
      <c r="C26">
        <f t="shared" si="0"/>
        <v>4040.0813037688522</v>
      </c>
      <c r="D26" s="25">
        <f t="shared" si="1"/>
        <v>0.28932831632493128</v>
      </c>
      <c r="E26" s="26">
        <f t="shared" si="2"/>
        <v>0.23480020830800388</v>
      </c>
      <c r="F26" s="26">
        <f t="shared" si="3"/>
        <v>0.3438564243418587</v>
      </c>
      <c r="G26" s="26">
        <f t="shared" si="4"/>
        <v>0.22429962299830955</v>
      </c>
      <c r="H26" s="26">
        <f t="shared" si="5"/>
        <v>0.35435700965155303</v>
      </c>
      <c r="I26" s="26">
        <f t="shared" si="6"/>
        <v>3848.0666071215855</v>
      </c>
      <c r="J26" s="26">
        <f t="shared" si="7"/>
        <v>3122.8427704964515</v>
      </c>
      <c r="K26" s="26">
        <f t="shared" si="8"/>
        <v>4573.2904437467205</v>
      </c>
      <c r="L26" s="26">
        <f t="shared" si="9"/>
        <v>2983.1849858775167</v>
      </c>
      <c r="M26" s="26">
        <f t="shared" si="10"/>
        <v>4712.9482283656553</v>
      </c>
      <c r="N26" s="26">
        <f t="shared" si="11"/>
        <v>2.4240487822613113</v>
      </c>
      <c r="O26" s="24">
        <f t="shared" si="12"/>
        <v>2.3088399642729511</v>
      </c>
      <c r="P26" s="26">
        <f t="shared" si="13"/>
        <v>1.8737056622978707</v>
      </c>
      <c r="Q26" s="26">
        <f t="shared" si="14"/>
        <v>2.7439742662480322</v>
      </c>
      <c r="R26" s="26">
        <f t="shared" si="15"/>
        <v>1.7899109915265099</v>
      </c>
      <c r="S26" s="26">
        <f t="shared" si="16"/>
        <v>2.827768937019393</v>
      </c>
      <c r="T26" s="112"/>
    </row>
    <row r="27" spans="1:20" x14ac:dyDescent="0.35">
      <c r="A27">
        <f>sample!B27</f>
        <v>1.9257971616117064</v>
      </c>
      <c r="B27">
        <v>0.310699684076362</v>
      </c>
      <c r="C27">
        <f t="shared" si="0"/>
        <v>4132.3057982156142</v>
      </c>
      <c r="D27" s="25">
        <f t="shared" si="1"/>
        <v>0.340822778559012</v>
      </c>
      <c r="E27" s="26">
        <f t="shared" si="2"/>
        <v>0.28628951631073751</v>
      </c>
      <c r="F27" s="26">
        <f t="shared" si="3"/>
        <v>0.39535604080728648</v>
      </c>
      <c r="G27" s="26">
        <f t="shared" si="4"/>
        <v>0.27578793844054666</v>
      </c>
      <c r="H27" s="26">
        <f t="shared" si="5"/>
        <v>0.40585761867747733</v>
      </c>
      <c r="I27" s="26">
        <f t="shared" si="6"/>
        <v>4532.9429548348589</v>
      </c>
      <c r="J27" s="26">
        <f t="shared" si="7"/>
        <v>3807.6505669328089</v>
      </c>
      <c r="K27" s="26">
        <f t="shared" si="8"/>
        <v>5258.2353427369098</v>
      </c>
      <c r="L27" s="26">
        <f t="shared" si="9"/>
        <v>3667.9795812592706</v>
      </c>
      <c r="M27" s="26">
        <f t="shared" si="10"/>
        <v>5397.9063284104486</v>
      </c>
      <c r="N27" s="26">
        <f t="shared" si="11"/>
        <v>2.4793834789293685</v>
      </c>
      <c r="O27" s="24">
        <f t="shared" si="12"/>
        <v>2.719765772900915</v>
      </c>
      <c r="P27" s="26">
        <f t="shared" si="13"/>
        <v>2.2845903401596854</v>
      </c>
      <c r="Q27" s="26">
        <f t="shared" si="14"/>
        <v>3.154941205642146</v>
      </c>
      <c r="R27" s="26">
        <f t="shared" si="15"/>
        <v>2.2007877487555625</v>
      </c>
      <c r="S27" s="26">
        <f t="shared" si="16"/>
        <v>3.2387437970462689</v>
      </c>
      <c r="T27" s="112"/>
    </row>
    <row r="28" spans="1:20" x14ac:dyDescent="0.35">
      <c r="A28">
        <f>sample!B28</f>
        <v>1.7485072814932636</v>
      </c>
      <c r="B28">
        <v>0.2642281830752008</v>
      </c>
      <c r="C28">
        <f t="shared" si="0"/>
        <v>3514.2348349001709</v>
      </c>
      <c r="D28" s="25">
        <f t="shared" si="1"/>
        <v>0.29125704896983845</v>
      </c>
      <c r="E28" s="26">
        <f t="shared" si="2"/>
        <v>0.23673099026536279</v>
      </c>
      <c r="F28" s="26">
        <f t="shared" si="3"/>
        <v>0.34578310767431408</v>
      </c>
      <c r="G28" s="26">
        <f t="shared" si="4"/>
        <v>0.22623079959580927</v>
      </c>
      <c r="H28" s="26">
        <f t="shared" si="5"/>
        <v>0.35628329834386763</v>
      </c>
      <c r="I28" s="26">
        <f t="shared" si="6"/>
        <v>3873.7187512988512</v>
      </c>
      <c r="J28" s="26">
        <f t="shared" si="7"/>
        <v>3148.5221705293247</v>
      </c>
      <c r="K28" s="26">
        <f t="shared" si="8"/>
        <v>4598.9153320683772</v>
      </c>
      <c r="L28" s="26">
        <f t="shared" si="9"/>
        <v>3008.8696346242632</v>
      </c>
      <c r="M28" s="26">
        <f t="shared" si="10"/>
        <v>4738.5678679734392</v>
      </c>
      <c r="N28" s="26">
        <f t="shared" si="11"/>
        <v>2.1085409009401026</v>
      </c>
      <c r="O28" s="24">
        <f t="shared" si="12"/>
        <v>2.3242312507793108</v>
      </c>
      <c r="P28" s="26">
        <f t="shared" si="13"/>
        <v>1.8891133023175948</v>
      </c>
      <c r="Q28" s="26">
        <f t="shared" si="14"/>
        <v>2.7593491992410262</v>
      </c>
      <c r="R28" s="26">
        <f t="shared" si="15"/>
        <v>1.8053217807745578</v>
      </c>
      <c r="S28" s="26">
        <f t="shared" si="16"/>
        <v>2.8431407207840635</v>
      </c>
      <c r="T28" s="112"/>
    </row>
    <row r="29" spans="1:20" x14ac:dyDescent="0.35">
      <c r="A29">
        <f>sample!B29</f>
        <v>2.162476325839247</v>
      </c>
      <c r="B29">
        <v>0.37610600870998318</v>
      </c>
      <c r="C29">
        <f t="shared" si="0"/>
        <v>5002.2099158427764</v>
      </c>
      <c r="D29" s="25">
        <f t="shared" si="1"/>
        <v>0.40699223755834457</v>
      </c>
      <c r="E29" s="26">
        <f t="shared" si="2"/>
        <v>0.35227007710632974</v>
      </c>
      <c r="F29" s="26">
        <f t="shared" si="3"/>
        <v>0.46171439801035941</v>
      </c>
      <c r="G29" s="26">
        <f t="shared" si="4"/>
        <v>0.34173212273647002</v>
      </c>
      <c r="H29" s="26">
        <f t="shared" si="5"/>
        <v>0.47225235238021912</v>
      </c>
      <c r="I29" s="26">
        <f t="shared" si="6"/>
        <v>5412.9967595259832</v>
      </c>
      <c r="J29" s="26">
        <f t="shared" si="7"/>
        <v>4685.1920255141858</v>
      </c>
      <c r="K29" s="26">
        <f t="shared" si="8"/>
        <v>6140.8014935377796</v>
      </c>
      <c r="L29" s="26">
        <f t="shared" si="9"/>
        <v>4545.0372323950514</v>
      </c>
      <c r="M29" s="26">
        <f t="shared" si="10"/>
        <v>6280.956286656914</v>
      </c>
      <c r="N29" s="26">
        <f t="shared" si="11"/>
        <v>3.0013259495056657</v>
      </c>
      <c r="O29" s="24">
        <f t="shared" si="12"/>
        <v>3.2477980557155899</v>
      </c>
      <c r="P29" s="26">
        <f t="shared" si="13"/>
        <v>2.8111152153085115</v>
      </c>
      <c r="Q29" s="26">
        <f t="shared" si="14"/>
        <v>3.6844808961226674</v>
      </c>
      <c r="R29" s="26">
        <f t="shared" si="15"/>
        <v>2.7270223394370308</v>
      </c>
      <c r="S29" s="26">
        <f t="shared" si="16"/>
        <v>3.7685737719941481</v>
      </c>
      <c r="T29" s="112"/>
    </row>
    <row r="30" spans="1:20" x14ac:dyDescent="0.35">
      <c r="A30">
        <f>sample!B30</f>
        <v>1.8566886699647853</v>
      </c>
      <c r="B30">
        <v>0.31780537086395744</v>
      </c>
      <c r="C30">
        <f t="shared" si="0"/>
        <v>4226.8114324906346</v>
      </c>
      <c r="D30" s="25">
        <f t="shared" si="1"/>
        <v>0.32150180656106986</v>
      </c>
      <c r="E30" s="26">
        <f t="shared" si="2"/>
        <v>0.26698505979721393</v>
      </c>
      <c r="F30" s="26">
        <f t="shared" si="3"/>
        <v>0.37601855332492579</v>
      </c>
      <c r="G30" s="26">
        <f t="shared" si="4"/>
        <v>0.25648666234643203</v>
      </c>
      <c r="H30" s="26">
        <f t="shared" si="5"/>
        <v>0.38651695077570769</v>
      </c>
      <c r="I30" s="26">
        <f t="shared" si="6"/>
        <v>4275.9740272622284</v>
      </c>
      <c r="J30" s="26">
        <f t="shared" si="7"/>
        <v>3550.9012953029451</v>
      </c>
      <c r="K30" s="26">
        <f t="shared" si="8"/>
        <v>5001.0467592215127</v>
      </c>
      <c r="L30" s="26">
        <f t="shared" si="9"/>
        <v>3411.2726092075459</v>
      </c>
      <c r="M30" s="26">
        <f t="shared" si="10"/>
        <v>5140.6754453169124</v>
      </c>
      <c r="N30" s="26">
        <f t="shared" si="11"/>
        <v>2.5360868594943806</v>
      </c>
      <c r="O30" s="24">
        <f t="shared" si="12"/>
        <v>2.5655844163573369</v>
      </c>
      <c r="P30" s="26">
        <f t="shared" si="13"/>
        <v>2.1305407771817668</v>
      </c>
      <c r="Q30" s="26">
        <f t="shared" si="14"/>
        <v>3.0006280555329075</v>
      </c>
      <c r="R30" s="26">
        <f t="shared" si="15"/>
        <v>2.0467635655245275</v>
      </c>
      <c r="S30" s="26">
        <f t="shared" si="16"/>
        <v>3.0844052671901472</v>
      </c>
      <c r="T30" s="112"/>
    </row>
    <row r="31" spans="1:20" x14ac:dyDescent="0.35">
      <c r="A31">
        <f>sample!B31</f>
        <v>2.1347666139341492</v>
      </c>
      <c r="B31">
        <v>0.42759816566565523</v>
      </c>
      <c r="C31">
        <f t="shared" si="0"/>
        <v>5687.0556033532148</v>
      </c>
      <c r="D31" s="25">
        <f t="shared" si="1"/>
        <v>0.39924530870733277</v>
      </c>
      <c r="E31" s="26">
        <f t="shared" si="2"/>
        <v>0.34455581374797412</v>
      </c>
      <c r="F31" s="26">
        <f t="shared" si="3"/>
        <v>0.45393480366669142</v>
      </c>
      <c r="G31" s="26">
        <f t="shared" si="4"/>
        <v>0.33402414983646317</v>
      </c>
      <c r="H31" s="26">
        <f t="shared" si="5"/>
        <v>0.46446646757820237</v>
      </c>
      <c r="I31" s="26">
        <f t="shared" si="6"/>
        <v>5309.9626058075255</v>
      </c>
      <c r="J31" s="26">
        <f t="shared" si="7"/>
        <v>4582.592322848056</v>
      </c>
      <c r="K31" s="26">
        <f t="shared" si="8"/>
        <v>6037.3328887669959</v>
      </c>
      <c r="L31" s="26">
        <f t="shared" si="9"/>
        <v>4442.5211928249601</v>
      </c>
      <c r="M31" s="26">
        <f t="shared" si="10"/>
        <v>6177.4040187900919</v>
      </c>
      <c r="N31" s="26">
        <f t="shared" si="11"/>
        <v>3.4122333620119285</v>
      </c>
      <c r="O31" s="24">
        <f t="shared" si="12"/>
        <v>3.1859775634845153</v>
      </c>
      <c r="P31" s="26">
        <f t="shared" si="13"/>
        <v>2.7495553937088335</v>
      </c>
      <c r="Q31" s="26">
        <f t="shared" si="14"/>
        <v>3.6223997332601972</v>
      </c>
      <c r="R31" s="26">
        <f t="shared" si="15"/>
        <v>2.6655127156949758</v>
      </c>
      <c r="S31" s="26">
        <f t="shared" si="16"/>
        <v>3.7064424112740548</v>
      </c>
      <c r="T31" s="112"/>
    </row>
    <row r="32" spans="1:20" x14ac:dyDescent="0.35">
      <c r="A32">
        <f>sample!B32</f>
        <v>1.8805949955431045</v>
      </c>
      <c r="B32">
        <v>0.3396444910321556</v>
      </c>
      <c r="C32">
        <f t="shared" si="0"/>
        <v>4517.2717307276698</v>
      </c>
      <c r="D32" s="25">
        <f t="shared" si="1"/>
        <v>0.32818540558146569</v>
      </c>
      <c r="E32" s="26">
        <f t="shared" si="2"/>
        <v>0.27366492651680152</v>
      </c>
      <c r="F32" s="26">
        <f t="shared" si="3"/>
        <v>0.38270588464612987</v>
      </c>
      <c r="G32" s="26">
        <f t="shared" si="4"/>
        <v>0.26316581032949149</v>
      </c>
      <c r="H32" s="26">
        <f t="shared" si="5"/>
        <v>0.3932050008334399</v>
      </c>
      <c r="I32" s="26">
        <f t="shared" si="6"/>
        <v>4364.8658942334941</v>
      </c>
      <c r="J32" s="26">
        <f t="shared" si="7"/>
        <v>3639.7435226734601</v>
      </c>
      <c r="K32" s="26">
        <f t="shared" si="8"/>
        <v>5089.9882657935268</v>
      </c>
      <c r="L32" s="26">
        <f t="shared" si="9"/>
        <v>3500.1052773822366</v>
      </c>
      <c r="M32" s="26">
        <f t="shared" si="10"/>
        <v>5229.6265110847498</v>
      </c>
      <c r="N32" s="26">
        <f t="shared" si="11"/>
        <v>2.710363038436602</v>
      </c>
      <c r="O32" s="24">
        <f t="shared" si="12"/>
        <v>2.6189195365400963</v>
      </c>
      <c r="P32" s="26">
        <f t="shared" si="13"/>
        <v>2.1838461136040759</v>
      </c>
      <c r="Q32" s="26">
        <f t="shared" si="14"/>
        <v>3.0539929594761159</v>
      </c>
      <c r="R32" s="26">
        <f t="shared" si="15"/>
        <v>2.1000631664293419</v>
      </c>
      <c r="S32" s="26">
        <f t="shared" si="16"/>
        <v>3.1377759066508499</v>
      </c>
      <c r="T32" s="112"/>
    </row>
    <row r="33" spans="1:20" x14ac:dyDescent="0.35">
      <c r="A33">
        <f>sample!B33</f>
        <v>2.1165164634632414</v>
      </c>
      <c r="B33">
        <v>0.36350303789055022</v>
      </c>
      <c r="C33">
        <f t="shared" si="0"/>
        <v>4834.5904039443176</v>
      </c>
      <c r="D33" s="25">
        <f t="shared" si="1"/>
        <v>0.39414303201450396</v>
      </c>
      <c r="E33" s="26">
        <f t="shared" si="2"/>
        <v>0.33947352803930331</v>
      </c>
      <c r="F33" s="26">
        <f t="shared" si="3"/>
        <v>0.44881253598970461</v>
      </c>
      <c r="G33" s="26">
        <f t="shared" si="4"/>
        <v>0.32894571383104104</v>
      </c>
      <c r="H33" s="26">
        <f t="shared" si="5"/>
        <v>0.45934035019796687</v>
      </c>
      <c r="I33" s="26">
        <f t="shared" si="6"/>
        <v>5242.1023257929028</v>
      </c>
      <c r="J33" s="26">
        <f t="shared" si="7"/>
        <v>4514.9979229227338</v>
      </c>
      <c r="K33" s="26">
        <f t="shared" si="8"/>
        <v>5969.2067286630709</v>
      </c>
      <c r="L33" s="26">
        <f t="shared" si="9"/>
        <v>4374.9779939528462</v>
      </c>
      <c r="M33" s="26">
        <f t="shared" si="10"/>
        <v>6109.2266576329594</v>
      </c>
      <c r="N33" s="26">
        <f t="shared" si="11"/>
        <v>2.9007542423665904</v>
      </c>
      <c r="O33" s="24">
        <f t="shared" si="12"/>
        <v>3.1452613954757416</v>
      </c>
      <c r="P33" s="26">
        <f t="shared" si="13"/>
        <v>2.7089987537536402</v>
      </c>
      <c r="Q33" s="26">
        <f t="shared" si="14"/>
        <v>3.5815240371978425</v>
      </c>
      <c r="R33" s="26">
        <f t="shared" si="15"/>
        <v>2.6249867963717075</v>
      </c>
      <c r="S33" s="26">
        <f t="shared" si="16"/>
        <v>3.6655359945797756</v>
      </c>
      <c r="T33" s="112"/>
    </row>
    <row r="34" spans="1:20" x14ac:dyDescent="0.35">
      <c r="A34">
        <f>sample!B34</f>
        <v>1.9717537813422468</v>
      </c>
      <c r="B34">
        <v>0.34954998485676153</v>
      </c>
      <c r="C34">
        <f t="shared" si="0"/>
        <v>4649.0147985949288</v>
      </c>
      <c r="D34" s="25">
        <f t="shared" si="1"/>
        <v>0.353671077541868</v>
      </c>
      <c r="E34" s="26">
        <f t="shared" si="2"/>
        <v>0.29911714442954151</v>
      </c>
      <c r="F34" s="26">
        <f t="shared" si="3"/>
        <v>0.40822501065419448</v>
      </c>
      <c r="G34" s="26">
        <f t="shared" si="4"/>
        <v>0.2886115859302899</v>
      </c>
      <c r="H34" s="26">
        <f t="shared" si="5"/>
        <v>0.41873056915344609</v>
      </c>
      <c r="I34" s="26">
        <f t="shared" si="6"/>
        <v>4703.8253313068444</v>
      </c>
      <c r="J34" s="26">
        <f t="shared" si="7"/>
        <v>3978.2580209129019</v>
      </c>
      <c r="K34" s="26">
        <f t="shared" si="8"/>
        <v>5429.392641700786</v>
      </c>
      <c r="L34" s="26">
        <f t="shared" si="9"/>
        <v>3838.5340928728556</v>
      </c>
      <c r="M34" s="26">
        <f t="shared" si="10"/>
        <v>5569.1165697408323</v>
      </c>
      <c r="N34" s="26">
        <f t="shared" si="11"/>
        <v>2.7894088791569573</v>
      </c>
      <c r="O34" s="24">
        <f t="shared" si="12"/>
        <v>2.8222951987841065</v>
      </c>
      <c r="P34" s="26">
        <f t="shared" si="13"/>
        <v>2.3869548125477409</v>
      </c>
      <c r="Q34" s="26">
        <f t="shared" si="14"/>
        <v>3.2576355850204717</v>
      </c>
      <c r="R34" s="26">
        <f t="shared" si="15"/>
        <v>2.3031204557237133</v>
      </c>
      <c r="S34" s="26">
        <f t="shared" si="16"/>
        <v>3.3414699418444993</v>
      </c>
      <c r="T34" s="112"/>
    </row>
    <row r="35" spans="1:20" x14ac:dyDescent="0.35">
      <c r="A35">
        <f>sample!B35</f>
        <v>1.8102509215386799</v>
      </c>
      <c r="B35">
        <v>0.31909515563789209</v>
      </c>
      <c r="C35">
        <f t="shared" si="0"/>
        <v>4243.965569983965</v>
      </c>
      <c r="D35" s="25">
        <f t="shared" si="1"/>
        <v>0.30851899626371571</v>
      </c>
      <c r="E35" s="26">
        <f t="shared" si="2"/>
        <v>0.25400350964932045</v>
      </c>
      <c r="F35" s="26">
        <f t="shared" si="3"/>
        <v>0.36303448287811096</v>
      </c>
      <c r="G35" s="26">
        <f t="shared" si="4"/>
        <v>0.24350535486800562</v>
      </c>
      <c r="H35" s="26">
        <f t="shared" si="5"/>
        <v>0.37353263765942579</v>
      </c>
      <c r="I35" s="26">
        <f t="shared" si="6"/>
        <v>4103.3026503074188</v>
      </c>
      <c r="J35" s="26">
        <f t="shared" si="7"/>
        <v>3378.2466783359619</v>
      </c>
      <c r="K35" s="26">
        <f t="shared" si="8"/>
        <v>4828.3586222788754</v>
      </c>
      <c r="L35" s="26">
        <f t="shared" si="9"/>
        <v>3238.6212197444747</v>
      </c>
      <c r="M35" s="26">
        <f t="shared" si="10"/>
        <v>4967.984080870363</v>
      </c>
      <c r="N35" s="26">
        <f t="shared" si="11"/>
        <v>2.5463793419903791</v>
      </c>
      <c r="O35" s="24">
        <f t="shared" si="12"/>
        <v>2.4619815901844513</v>
      </c>
      <c r="P35" s="26">
        <f t="shared" si="13"/>
        <v>2.0269480070015771</v>
      </c>
      <c r="Q35" s="26">
        <f t="shared" si="14"/>
        <v>2.8970151733673251</v>
      </c>
      <c r="R35" s="26">
        <f t="shared" si="15"/>
        <v>1.9431727318466847</v>
      </c>
      <c r="S35" s="26">
        <f t="shared" si="16"/>
        <v>2.9807904485222179</v>
      </c>
      <c r="T35" s="112"/>
    </row>
    <row r="36" spans="1:20" x14ac:dyDescent="0.35">
      <c r="A36">
        <f>sample!B36</f>
        <v>1.6206360566169082</v>
      </c>
      <c r="B36">
        <v>0.25036857558434711</v>
      </c>
      <c r="C36">
        <f t="shared" si="0"/>
        <v>3329.9020552718171</v>
      </c>
      <c r="D36" s="25">
        <f t="shared" si="1"/>
        <v>0.2555075152106438</v>
      </c>
      <c r="E36" s="26">
        <f t="shared" si="2"/>
        <v>0.20091515085035166</v>
      </c>
      <c r="F36" s="26">
        <f t="shared" si="3"/>
        <v>0.31009987957093593</v>
      </c>
      <c r="G36" s="26">
        <f t="shared" si="4"/>
        <v>0.19040219156987914</v>
      </c>
      <c r="H36" s="26">
        <f t="shared" si="5"/>
        <v>0.32061283885140845</v>
      </c>
      <c r="I36" s="26">
        <f t="shared" si="6"/>
        <v>3398.2499523015626</v>
      </c>
      <c r="J36" s="26">
        <f t="shared" si="7"/>
        <v>2672.1715063096772</v>
      </c>
      <c r="K36" s="26">
        <f t="shared" si="8"/>
        <v>4124.3283982934481</v>
      </c>
      <c r="L36" s="26">
        <f t="shared" si="9"/>
        <v>2532.3491478793926</v>
      </c>
      <c r="M36" s="26">
        <f t="shared" si="10"/>
        <v>4264.1507567237322</v>
      </c>
      <c r="N36" s="26">
        <f t="shared" si="11"/>
        <v>1.9979412331630901</v>
      </c>
      <c r="O36" s="24">
        <f t="shared" si="12"/>
        <v>2.0389499713809376</v>
      </c>
      <c r="P36" s="26">
        <f t="shared" si="13"/>
        <v>1.6033029037858062</v>
      </c>
      <c r="Q36" s="26">
        <f t="shared" si="14"/>
        <v>2.4745970389760688</v>
      </c>
      <c r="R36" s="26">
        <f t="shared" si="15"/>
        <v>1.5194094887276355</v>
      </c>
      <c r="S36" s="26">
        <f t="shared" si="16"/>
        <v>2.558490454034239</v>
      </c>
      <c r="T36" s="112"/>
    </row>
    <row r="37" spans="1:20" x14ac:dyDescent="0.35">
      <c r="A37">
        <f>sample!B37</f>
        <v>1.6818040804815235</v>
      </c>
      <c r="B37">
        <v>0.27782678452467346</v>
      </c>
      <c r="C37">
        <f t="shared" si="0"/>
        <v>3695.0962341781569</v>
      </c>
      <c r="D37" s="25">
        <f t="shared" si="1"/>
        <v>0.27260853489858172</v>
      </c>
      <c r="E37" s="26">
        <f t="shared" si="2"/>
        <v>0.21805535447378646</v>
      </c>
      <c r="F37" s="26">
        <f t="shared" si="3"/>
        <v>0.32716171532337701</v>
      </c>
      <c r="G37" s="26">
        <f t="shared" si="4"/>
        <v>0.20754994092105727</v>
      </c>
      <c r="H37" s="26">
        <f t="shared" si="5"/>
        <v>0.33766712887610617</v>
      </c>
      <c r="I37" s="26">
        <f t="shared" si="6"/>
        <v>3625.6935141511372</v>
      </c>
      <c r="J37" s="26">
        <f t="shared" si="7"/>
        <v>2900.13621450136</v>
      </c>
      <c r="K37" s="26">
        <f t="shared" si="8"/>
        <v>4351.2508138009143</v>
      </c>
      <c r="L37" s="26">
        <f t="shared" si="9"/>
        <v>2760.4142142500614</v>
      </c>
      <c r="M37" s="26">
        <f t="shared" si="10"/>
        <v>4490.972814052212</v>
      </c>
      <c r="N37" s="26">
        <f t="shared" si="11"/>
        <v>2.2170577405068941</v>
      </c>
      <c r="O37" s="24">
        <f t="shared" si="12"/>
        <v>2.175416108490682</v>
      </c>
      <c r="P37" s="26">
        <f t="shared" si="13"/>
        <v>1.7400817287008159</v>
      </c>
      <c r="Q37" s="26">
        <f t="shared" si="14"/>
        <v>2.6107504882805483</v>
      </c>
      <c r="R37" s="26">
        <f t="shared" si="15"/>
        <v>1.6562485285500368</v>
      </c>
      <c r="S37" s="26">
        <f t="shared" si="16"/>
        <v>2.6945836884313272</v>
      </c>
      <c r="T37" s="112"/>
    </row>
    <row r="38" spans="1:20" x14ac:dyDescent="0.35">
      <c r="A38">
        <f>sample!B38</f>
        <v>1.866001283363105</v>
      </c>
      <c r="B38">
        <v>0.27336939540880306</v>
      </c>
      <c r="C38">
        <f t="shared" si="0"/>
        <v>3635.8129589370806</v>
      </c>
      <c r="D38" s="25">
        <f t="shared" si="1"/>
        <v>0.32410537579559839</v>
      </c>
      <c r="E38" s="26">
        <f t="shared" si="2"/>
        <v>0.26958742430507149</v>
      </c>
      <c r="F38" s="26">
        <f t="shared" si="3"/>
        <v>0.3786233272861253</v>
      </c>
      <c r="G38" s="26">
        <f t="shared" si="4"/>
        <v>0.25908879485769837</v>
      </c>
      <c r="H38" s="26">
        <f t="shared" si="5"/>
        <v>0.38912195673349842</v>
      </c>
      <c r="I38" s="26">
        <f t="shared" si="6"/>
        <v>4310.6014980814589</v>
      </c>
      <c r="J38" s="26">
        <f t="shared" si="7"/>
        <v>3585.5127432574504</v>
      </c>
      <c r="K38" s="26">
        <f t="shared" si="8"/>
        <v>5035.690252905466</v>
      </c>
      <c r="L38" s="26">
        <f t="shared" si="9"/>
        <v>3445.8809716073883</v>
      </c>
      <c r="M38" s="26">
        <f t="shared" si="10"/>
        <v>5175.3220245555294</v>
      </c>
      <c r="N38" s="26">
        <f t="shared" si="11"/>
        <v>2.1814877753622484</v>
      </c>
      <c r="O38" s="24">
        <f t="shared" si="12"/>
        <v>2.5863608988488753</v>
      </c>
      <c r="P38" s="26">
        <f t="shared" si="13"/>
        <v>2.15130764595447</v>
      </c>
      <c r="Q38" s="26">
        <f t="shared" si="14"/>
        <v>3.0214141517432793</v>
      </c>
      <c r="R38" s="26">
        <f t="shared" si="15"/>
        <v>2.067528582964433</v>
      </c>
      <c r="S38" s="26">
        <f t="shared" si="16"/>
        <v>3.1051932147333177</v>
      </c>
      <c r="T38" s="112"/>
    </row>
    <row r="39" spans="1:20" x14ac:dyDescent="0.35">
      <c r="A39">
        <f>sample!B39</f>
        <v>1.8054187964137824</v>
      </c>
      <c r="B39">
        <v>0.27821196529831149</v>
      </c>
      <c r="C39">
        <f t="shared" si="0"/>
        <v>3700.2191384675425</v>
      </c>
      <c r="D39" s="25">
        <f t="shared" si="1"/>
        <v>0.30716805729798502</v>
      </c>
      <c r="E39" s="26">
        <f t="shared" si="2"/>
        <v>0.25265224751172344</v>
      </c>
      <c r="F39" s="26">
        <f t="shared" si="3"/>
        <v>0.3616838670842466</v>
      </c>
      <c r="G39" s="26">
        <f t="shared" si="4"/>
        <v>0.24215403049656492</v>
      </c>
      <c r="H39" s="26">
        <f t="shared" si="5"/>
        <v>0.37218208409940512</v>
      </c>
      <c r="I39" s="26">
        <f t="shared" si="6"/>
        <v>4085.3351620632006</v>
      </c>
      <c r="J39" s="26">
        <f t="shared" si="7"/>
        <v>3360.2748919059218</v>
      </c>
      <c r="K39" s="26">
        <f t="shared" si="8"/>
        <v>4810.39543222048</v>
      </c>
      <c r="L39" s="26">
        <f t="shared" si="9"/>
        <v>3220.6486056043132</v>
      </c>
      <c r="M39" s="26">
        <f t="shared" si="10"/>
        <v>4950.0217185220881</v>
      </c>
      <c r="N39" s="26">
        <f t="shared" si="11"/>
        <v>2.2201314830805252</v>
      </c>
      <c r="O39" s="24">
        <f t="shared" si="12"/>
        <v>2.4512010972379201</v>
      </c>
      <c r="P39" s="26">
        <f t="shared" si="13"/>
        <v>2.0161649351435531</v>
      </c>
      <c r="Q39" s="26">
        <f t="shared" si="14"/>
        <v>2.886237259332288</v>
      </c>
      <c r="R39" s="26">
        <f t="shared" si="15"/>
        <v>1.9323891633625878</v>
      </c>
      <c r="S39" s="26">
        <f t="shared" si="16"/>
        <v>2.9700130311132527</v>
      </c>
      <c r="T39" s="112"/>
    </row>
    <row r="40" spans="1:20" x14ac:dyDescent="0.35">
      <c r="A40">
        <f>sample!B40</f>
        <v>1.5997495235151702</v>
      </c>
      <c r="B40">
        <v>0.23015458937530722</v>
      </c>
      <c r="C40">
        <f t="shared" si="0"/>
        <v>3061.0560386915859</v>
      </c>
      <c r="D40" s="25">
        <f t="shared" si="1"/>
        <v>0.24966817316199197</v>
      </c>
      <c r="E40" s="26">
        <f t="shared" si="2"/>
        <v>0.1950592979512985</v>
      </c>
      <c r="F40" s="26">
        <f t="shared" si="3"/>
        <v>0.30427704837268543</v>
      </c>
      <c r="G40" s="26">
        <f t="shared" si="4"/>
        <v>0.18454315914379893</v>
      </c>
      <c r="H40" s="26">
        <f t="shared" si="5"/>
        <v>0.31479318718018501</v>
      </c>
      <c r="I40" s="26">
        <f t="shared" si="6"/>
        <v>3320.5867030544928</v>
      </c>
      <c r="J40" s="26">
        <f t="shared" si="7"/>
        <v>2594.2886627522703</v>
      </c>
      <c r="K40" s="26">
        <f t="shared" si="8"/>
        <v>4046.8847433567162</v>
      </c>
      <c r="L40" s="26">
        <f t="shared" si="9"/>
        <v>2454.424016612526</v>
      </c>
      <c r="M40" s="26">
        <f t="shared" si="10"/>
        <v>4186.7493894964609</v>
      </c>
      <c r="N40" s="26">
        <f t="shared" si="11"/>
        <v>1.8366336232149514</v>
      </c>
      <c r="O40" s="24">
        <f t="shared" si="12"/>
        <v>1.9923520218326956</v>
      </c>
      <c r="P40" s="26">
        <f t="shared" si="13"/>
        <v>1.5565731976513622</v>
      </c>
      <c r="Q40" s="26">
        <f t="shared" si="14"/>
        <v>2.4281308460140294</v>
      </c>
      <c r="R40" s="26">
        <f t="shared" si="15"/>
        <v>1.4726544099675156</v>
      </c>
      <c r="S40" s="26">
        <f t="shared" si="16"/>
        <v>2.5120496336978766</v>
      </c>
      <c r="T40" s="112"/>
    </row>
    <row r="41" spans="1:20" x14ac:dyDescent="0.35">
      <c r="A41">
        <f>sample!B41</f>
        <v>2.0044886051698354</v>
      </c>
      <c r="B41">
        <v>0.27073472413662153</v>
      </c>
      <c r="C41">
        <f t="shared" si="0"/>
        <v>3600.7718310170667</v>
      </c>
      <c r="D41" s="25">
        <f t="shared" si="1"/>
        <v>0.36282289954605418</v>
      </c>
      <c r="E41" s="26">
        <f t="shared" si="2"/>
        <v>0.30824952851551335</v>
      </c>
      <c r="F41" s="26">
        <f t="shared" si="3"/>
        <v>0.41739627057659501</v>
      </c>
      <c r="G41" s="26">
        <f t="shared" si="4"/>
        <v>0.29774022681801271</v>
      </c>
      <c r="H41" s="26">
        <f t="shared" si="5"/>
        <v>0.42790557227409565</v>
      </c>
      <c r="I41" s="26">
        <f t="shared" si="6"/>
        <v>4825.5445639625204</v>
      </c>
      <c r="J41" s="26">
        <f t="shared" si="7"/>
        <v>4099.7187292563276</v>
      </c>
      <c r="K41" s="26">
        <f t="shared" si="8"/>
        <v>5551.3703986687142</v>
      </c>
      <c r="L41" s="26">
        <f t="shared" si="9"/>
        <v>3959.9450166795691</v>
      </c>
      <c r="M41" s="26">
        <f t="shared" si="10"/>
        <v>5691.1441112454722</v>
      </c>
      <c r="N41" s="26">
        <f t="shared" si="11"/>
        <v>2.16046309861024</v>
      </c>
      <c r="O41" s="24">
        <f t="shared" si="12"/>
        <v>2.8953267383775123</v>
      </c>
      <c r="P41" s="26">
        <f t="shared" si="13"/>
        <v>2.4598312375537965</v>
      </c>
      <c r="Q41" s="26">
        <f t="shared" si="14"/>
        <v>3.3308222392012286</v>
      </c>
      <c r="R41" s="26">
        <f t="shared" si="15"/>
        <v>2.3759670100077415</v>
      </c>
      <c r="S41" s="26">
        <f t="shared" si="16"/>
        <v>3.4146864667472832</v>
      </c>
      <c r="T41" s="112"/>
    </row>
    <row r="42" spans="1:20" x14ac:dyDescent="0.35">
      <c r="A42">
        <f>sample!B42</f>
        <v>1.7729577391310019</v>
      </c>
      <c r="B42">
        <v>0.30819615968383962</v>
      </c>
      <c r="C42">
        <f t="shared" si="0"/>
        <v>4099.0089237950669</v>
      </c>
      <c r="D42" s="25">
        <f t="shared" si="1"/>
        <v>0.29809277343868029</v>
      </c>
      <c r="E42" s="26">
        <f t="shared" si="2"/>
        <v>0.24357257295053289</v>
      </c>
      <c r="F42" s="26">
        <f t="shared" si="3"/>
        <v>0.35261297392682767</v>
      </c>
      <c r="G42" s="26">
        <f t="shared" si="4"/>
        <v>0.2330735104092522</v>
      </c>
      <c r="H42" s="26">
        <f t="shared" si="5"/>
        <v>0.36311203646810841</v>
      </c>
      <c r="I42" s="26">
        <f t="shared" si="6"/>
        <v>3964.6338867344475</v>
      </c>
      <c r="J42" s="26">
        <f t="shared" si="7"/>
        <v>3239.5152202420873</v>
      </c>
      <c r="K42" s="26">
        <f t="shared" si="8"/>
        <v>4689.7525532268073</v>
      </c>
      <c r="L42" s="26">
        <f t="shared" si="9"/>
        <v>3099.877688443054</v>
      </c>
      <c r="M42" s="26">
        <f t="shared" si="10"/>
        <v>4829.3900850258415</v>
      </c>
      <c r="N42" s="26">
        <f t="shared" si="11"/>
        <v>2.45940535427704</v>
      </c>
      <c r="O42" s="24">
        <f t="shared" si="12"/>
        <v>2.3787803320406682</v>
      </c>
      <c r="P42" s="26">
        <f t="shared" si="13"/>
        <v>1.9437091321452522</v>
      </c>
      <c r="Q42" s="26">
        <f t="shared" si="14"/>
        <v>2.8138515319360842</v>
      </c>
      <c r="R42" s="26">
        <f t="shared" si="15"/>
        <v>1.8599266130658323</v>
      </c>
      <c r="S42" s="26">
        <f t="shared" si="16"/>
        <v>2.8976340510155048</v>
      </c>
      <c r="T42" s="112"/>
    </row>
    <row r="43" spans="1:20" x14ac:dyDescent="0.35">
      <c r="A43">
        <f>sample!B43</f>
        <v>1.8049611416603097</v>
      </c>
      <c r="B43">
        <v>0.31684265283373136</v>
      </c>
      <c r="C43">
        <f t="shared" si="0"/>
        <v>4214.0072826886271</v>
      </c>
      <c r="D43" s="25">
        <f t="shared" si="1"/>
        <v>0.30704010869911025</v>
      </c>
      <c r="E43" s="26">
        <f t="shared" si="2"/>
        <v>0.25252426386575089</v>
      </c>
      <c r="F43" s="26">
        <f t="shared" si="3"/>
        <v>0.36155595353246961</v>
      </c>
      <c r="G43" s="26">
        <f t="shared" si="4"/>
        <v>0.24202604010150364</v>
      </c>
      <c r="H43" s="26">
        <f t="shared" si="5"/>
        <v>0.37205417729671686</v>
      </c>
      <c r="I43" s="26">
        <f t="shared" si="6"/>
        <v>4083.6334456981658</v>
      </c>
      <c r="J43" s="26">
        <f t="shared" si="7"/>
        <v>3358.5727094144868</v>
      </c>
      <c r="K43" s="26">
        <f t="shared" si="8"/>
        <v>4808.6941819818458</v>
      </c>
      <c r="L43" s="26">
        <f t="shared" si="9"/>
        <v>3218.9463333499984</v>
      </c>
      <c r="M43" s="26">
        <f t="shared" si="10"/>
        <v>4948.3205580463346</v>
      </c>
      <c r="N43" s="26">
        <f t="shared" si="11"/>
        <v>2.5284043696131762</v>
      </c>
      <c r="O43" s="24">
        <f t="shared" si="12"/>
        <v>2.4501800674188994</v>
      </c>
      <c r="P43" s="26">
        <f t="shared" si="13"/>
        <v>2.0151436256486921</v>
      </c>
      <c r="Q43" s="26">
        <f t="shared" si="14"/>
        <v>2.8852165091891071</v>
      </c>
      <c r="R43" s="26">
        <f t="shared" si="15"/>
        <v>1.931367800009999</v>
      </c>
      <c r="S43" s="26">
        <f t="shared" si="16"/>
        <v>2.9689923348278007</v>
      </c>
      <c r="T43" s="112"/>
    </row>
    <row r="44" spans="1:20" x14ac:dyDescent="0.35">
      <c r="A44">
        <f>sample!B44</f>
        <v>1.6573043750772436</v>
      </c>
      <c r="B44">
        <v>0.24322116250294795</v>
      </c>
      <c r="C44">
        <f t="shared" si="0"/>
        <v>3234.8414612892079</v>
      </c>
      <c r="D44" s="25">
        <f t="shared" si="1"/>
        <v>0.26575904201003286</v>
      </c>
      <c r="E44" s="26">
        <f t="shared" si="2"/>
        <v>0.21119180961243478</v>
      </c>
      <c r="F44" s="26">
        <f t="shared" si="3"/>
        <v>0.32032627440763095</v>
      </c>
      <c r="G44" s="26">
        <f t="shared" si="4"/>
        <v>0.20068369004358746</v>
      </c>
      <c r="H44" s="26">
        <f t="shared" si="5"/>
        <v>0.33083439397647829</v>
      </c>
      <c r="I44" s="26">
        <f t="shared" si="6"/>
        <v>3534.5952587334373</v>
      </c>
      <c r="J44" s="26">
        <f t="shared" si="7"/>
        <v>2808.8510678453827</v>
      </c>
      <c r="K44" s="26">
        <f t="shared" si="8"/>
        <v>4260.3394496214914</v>
      </c>
      <c r="L44" s="26">
        <f t="shared" si="9"/>
        <v>2669.0930775797133</v>
      </c>
      <c r="M44" s="26">
        <f t="shared" si="10"/>
        <v>4400.0974398871613</v>
      </c>
      <c r="N44" s="26">
        <f t="shared" si="11"/>
        <v>1.9409048767735246</v>
      </c>
      <c r="O44" s="24">
        <f t="shared" si="12"/>
        <v>2.1207571552400624</v>
      </c>
      <c r="P44" s="26">
        <f t="shared" si="13"/>
        <v>1.6853106407072296</v>
      </c>
      <c r="Q44" s="26">
        <f t="shared" si="14"/>
        <v>2.5562036697728949</v>
      </c>
      <c r="R44" s="26">
        <f t="shared" si="15"/>
        <v>1.6014558465478279</v>
      </c>
      <c r="S44" s="26">
        <f t="shared" si="16"/>
        <v>2.6400584639322968</v>
      </c>
      <c r="T44" s="112"/>
    </row>
    <row r="45" spans="1:20" x14ac:dyDescent="0.35">
      <c r="A45">
        <f>sample!B45</f>
        <v>1.9943792882410198</v>
      </c>
      <c r="B45">
        <v>0.32696273647260526</v>
      </c>
      <c r="C45">
        <f t="shared" si="0"/>
        <v>4348.6043950856501</v>
      </c>
      <c r="D45" s="25">
        <f t="shared" si="1"/>
        <v>0.35999659232033898</v>
      </c>
      <c r="E45" s="26">
        <f t="shared" si="2"/>
        <v>0.30542964249303206</v>
      </c>
      <c r="F45" s="26">
        <f t="shared" si="3"/>
        <v>0.4145635421476459</v>
      </c>
      <c r="G45" s="26">
        <f t="shared" si="4"/>
        <v>0.29492157733930302</v>
      </c>
      <c r="H45" s="26">
        <f t="shared" si="5"/>
        <v>0.42507160730137494</v>
      </c>
      <c r="I45" s="26">
        <f t="shared" si="6"/>
        <v>4787.9546778605081</v>
      </c>
      <c r="J45" s="26">
        <f t="shared" si="7"/>
        <v>4062.2142451573263</v>
      </c>
      <c r="K45" s="26">
        <f t="shared" si="8"/>
        <v>5513.6951105636899</v>
      </c>
      <c r="L45" s="26">
        <f t="shared" si="9"/>
        <v>3922.4569786127304</v>
      </c>
      <c r="M45" s="26">
        <f t="shared" si="10"/>
        <v>5653.4523771082868</v>
      </c>
      <c r="N45" s="26">
        <f t="shared" si="11"/>
        <v>2.6091626370513898</v>
      </c>
      <c r="O45" s="24">
        <f t="shared" si="12"/>
        <v>2.8727728067163047</v>
      </c>
      <c r="P45" s="26">
        <f t="shared" si="13"/>
        <v>2.4373285470943955</v>
      </c>
      <c r="Q45" s="26">
        <f t="shared" si="14"/>
        <v>3.308217066338214</v>
      </c>
      <c r="R45" s="26">
        <f t="shared" si="15"/>
        <v>2.3534741871676381</v>
      </c>
      <c r="S45" s="26">
        <f t="shared" si="16"/>
        <v>3.3920714262649718</v>
      </c>
      <c r="T45" s="112"/>
    </row>
    <row r="46" spans="1:20" x14ac:dyDescent="0.35">
      <c r="A46">
        <f>sample!B46</f>
        <v>1.7572388942042174</v>
      </c>
      <c r="B46">
        <v>0.32407504022143441</v>
      </c>
      <c r="C46">
        <f t="shared" si="0"/>
        <v>4310.1980349450778</v>
      </c>
      <c r="D46" s="25">
        <f t="shared" si="1"/>
        <v>0.29369818522769697</v>
      </c>
      <c r="E46" s="26">
        <f t="shared" si="2"/>
        <v>0.23917447015161958</v>
      </c>
      <c r="F46" s="26">
        <f t="shared" si="3"/>
        <v>0.34822190030377437</v>
      </c>
      <c r="G46" s="26">
        <f t="shared" si="4"/>
        <v>0.22867473079920919</v>
      </c>
      <c r="H46" s="26">
        <f t="shared" si="5"/>
        <v>0.35872163965618475</v>
      </c>
      <c r="I46" s="26">
        <f t="shared" si="6"/>
        <v>3906.1858635283697</v>
      </c>
      <c r="J46" s="26">
        <f t="shared" si="7"/>
        <v>3181.0204530165406</v>
      </c>
      <c r="K46" s="26">
        <f t="shared" si="8"/>
        <v>4631.3512740401984</v>
      </c>
      <c r="L46" s="26">
        <f t="shared" si="9"/>
        <v>3041.3739196294823</v>
      </c>
      <c r="M46" s="26">
        <f t="shared" si="10"/>
        <v>4770.9978074272576</v>
      </c>
      <c r="N46" s="26">
        <f t="shared" si="11"/>
        <v>2.5861188209670467</v>
      </c>
      <c r="O46" s="24">
        <f t="shared" si="12"/>
        <v>2.3437115181170216</v>
      </c>
      <c r="P46" s="26">
        <f t="shared" si="13"/>
        <v>1.9086122718099243</v>
      </c>
      <c r="Q46" s="26">
        <f t="shared" si="14"/>
        <v>2.7788107644241191</v>
      </c>
      <c r="R46" s="26">
        <f t="shared" si="15"/>
        <v>1.8248243517776892</v>
      </c>
      <c r="S46" s="26">
        <f t="shared" si="16"/>
        <v>2.8625986844563545</v>
      </c>
      <c r="T46" s="112"/>
    </row>
    <row r="47" spans="1:20" x14ac:dyDescent="0.35">
      <c r="A47">
        <f>sample!B47</f>
        <v>1.798620671696153</v>
      </c>
      <c r="B47">
        <v>0.33979034102998668</v>
      </c>
      <c r="C47">
        <f t="shared" si="0"/>
        <v>4519.2115356988224</v>
      </c>
      <c r="D47" s="25">
        <f t="shared" si="1"/>
        <v>0.3052674749791161</v>
      </c>
      <c r="E47" s="26">
        <f t="shared" si="2"/>
        <v>0.25075106555643795</v>
      </c>
      <c r="F47" s="26">
        <f t="shared" si="3"/>
        <v>0.35978388440179426</v>
      </c>
      <c r="G47" s="26">
        <f t="shared" si="4"/>
        <v>0.24025273306811196</v>
      </c>
      <c r="H47" s="26">
        <f t="shared" si="5"/>
        <v>0.37028221689012025</v>
      </c>
      <c r="I47" s="26">
        <f t="shared" si="6"/>
        <v>4060.0574172222446</v>
      </c>
      <c r="J47" s="26">
        <f t="shared" si="7"/>
        <v>3334.989171900625</v>
      </c>
      <c r="K47" s="26">
        <f t="shared" si="8"/>
        <v>4785.1256625438646</v>
      </c>
      <c r="L47" s="26">
        <f t="shared" si="9"/>
        <v>3195.3613498058894</v>
      </c>
      <c r="M47" s="26">
        <f t="shared" si="10"/>
        <v>4924.7534846385997</v>
      </c>
      <c r="N47" s="26">
        <f t="shared" si="11"/>
        <v>2.7115269214192934</v>
      </c>
      <c r="O47" s="24">
        <f t="shared" si="12"/>
        <v>2.4360344503333464</v>
      </c>
      <c r="P47" s="26">
        <f t="shared" si="13"/>
        <v>2.0009935031403749</v>
      </c>
      <c r="Q47" s="26">
        <f t="shared" si="14"/>
        <v>2.8710753975263188</v>
      </c>
      <c r="R47" s="26">
        <f t="shared" si="15"/>
        <v>1.9172168098835336</v>
      </c>
      <c r="S47" s="26">
        <f t="shared" si="16"/>
        <v>2.9548520907831599</v>
      </c>
      <c r="T47" s="112"/>
    </row>
    <row r="48" spans="1:20" x14ac:dyDescent="0.35">
      <c r="A48">
        <f>sample!B48</f>
        <v>1.6852006639746653</v>
      </c>
      <c r="B48">
        <v>0.20403106470831325</v>
      </c>
      <c r="C48">
        <f t="shared" si="0"/>
        <v>2713.6131606205663</v>
      </c>
      <c r="D48" s="25">
        <f t="shared" si="1"/>
        <v>0.27355813303038506</v>
      </c>
      <c r="E48" s="26">
        <f t="shared" si="2"/>
        <v>0.21900672738634697</v>
      </c>
      <c r="F48" s="26">
        <f t="shared" si="3"/>
        <v>0.32810953867442316</v>
      </c>
      <c r="G48" s="26">
        <f t="shared" si="4"/>
        <v>0.20850165560664871</v>
      </c>
      <c r="H48" s="26">
        <f t="shared" si="5"/>
        <v>0.33861461045412145</v>
      </c>
      <c r="I48" s="26">
        <f t="shared" si="6"/>
        <v>3638.3231693041212</v>
      </c>
      <c r="J48" s="26">
        <f t="shared" si="7"/>
        <v>2912.7894742384146</v>
      </c>
      <c r="K48" s="26">
        <f t="shared" si="8"/>
        <v>4363.8568643698281</v>
      </c>
      <c r="L48" s="26">
        <f t="shared" si="9"/>
        <v>2773.0720195684275</v>
      </c>
      <c r="M48" s="26">
        <f t="shared" si="10"/>
        <v>4503.5743190398152</v>
      </c>
      <c r="N48" s="26">
        <f t="shared" si="11"/>
        <v>1.6281678963723396</v>
      </c>
      <c r="O48" s="24">
        <f t="shared" si="12"/>
        <v>2.1829939015824724</v>
      </c>
      <c r="P48" s="26">
        <f t="shared" si="13"/>
        <v>1.7476736845430487</v>
      </c>
      <c r="Q48" s="26">
        <f t="shared" si="14"/>
        <v>2.6183141186218966</v>
      </c>
      <c r="R48" s="26">
        <f t="shared" si="15"/>
        <v>1.6638432117410564</v>
      </c>
      <c r="S48" s="26">
        <f t="shared" si="16"/>
        <v>2.7021445914238891</v>
      </c>
      <c r="T48" s="112"/>
    </row>
    <row r="49" spans="1:20" x14ac:dyDescent="0.35">
      <c r="A49">
        <f>sample!B49</f>
        <v>1.8093116628239723</v>
      </c>
      <c r="B49">
        <v>0.25159127644723667</v>
      </c>
      <c r="C49">
        <f t="shared" si="0"/>
        <v>3346.1639767482475</v>
      </c>
      <c r="D49" s="25">
        <f t="shared" si="1"/>
        <v>0.30825640347818062</v>
      </c>
      <c r="E49" s="26">
        <f t="shared" si="2"/>
        <v>0.25374086075111335</v>
      </c>
      <c r="F49" s="26">
        <f t="shared" si="3"/>
        <v>0.36277194620524789</v>
      </c>
      <c r="G49" s="26">
        <f t="shared" si="4"/>
        <v>0.24324269516407063</v>
      </c>
      <c r="H49" s="26">
        <f t="shared" si="5"/>
        <v>0.37327011179229064</v>
      </c>
      <c r="I49" s="26">
        <f t="shared" si="6"/>
        <v>4099.8101662598028</v>
      </c>
      <c r="J49" s="26">
        <f t="shared" si="7"/>
        <v>3374.7534479898077</v>
      </c>
      <c r="K49" s="26">
        <f t="shared" si="8"/>
        <v>4824.8668845297971</v>
      </c>
      <c r="L49" s="26">
        <f t="shared" si="9"/>
        <v>3235.1278456821397</v>
      </c>
      <c r="M49" s="26">
        <f t="shared" si="10"/>
        <v>4964.4924868374646</v>
      </c>
      <c r="N49" s="26">
        <f t="shared" si="11"/>
        <v>2.0076983860489483</v>
      </c>
      <c r="O49" s="24">
        <f t="shared" si="12"/>
        <v>2.4598860997558818</v>
      </c>
      <c r="P49" s="26">
        <f t="shared" si="13"/>
        <v>2.0248520687938845</v>
      </c>
      <c r="Q49" s="26">
        <f t="shared" si="14"/>
        <v>2.8949201307178782</v>
      </c>
      <c r="R49" s="26">
        <f t="shared" si="15"/>
        <v>1.9410767074092836</v>
      </c>
      <c r="S49" s="26">
        <f t="shared" si="16"/>
        <v>2.9786954921024789</v>
      </c>
      <c r="T49" s="112"/>
    </row>
    <row r="50" spans="1:20" x14ac:dyDescent="0.35">
      <c r="A50">
        <f>sample!B50</f>
        <v>1.7676698634787458</v>
      </c>
      <c r="B50">
        <v>0.29628442316868886</v>
      </c>
      <c r="C50">
        <f t="shared" si="0"/>
        <v>3940.5828281435615</v>
      </c>
      <c r="D50" s="25">
        <f t="shared" si="1"/>
        <v>0.29661441824713863</v>
      </c>
      <c r="E50" s="26">
        <f t="shared" si="2"/>
        <v>0.24209313654888709</v>
      </c>
      <c r="F50" s="26">
        <f t="shared" si="3"/>
        <v>0.35113569994539018</v>
      </c>
      <c r="G50" s="26">
        <f t="shared" si="4"/>
        <v>0.2315938657968441</v>
      </c>
      <c r="H50" s="26">
        <f t="shared" si="5"/>
        <v>0.36163497069743317</v>
      </c>
      <c r="I50" s="26">
        <f t="shared" si="6"/>
        <v>3944.9717626869437</v>
      </c>
      <c r="J50" s="26">
        <f t="shared" si="7"/>
        <v>3219.8387161001983</v>
      </c>
      <c r="K50" s="26">
        <f t="shared" si="8"/>
        <v>4670.1048092736901</v>
      </c>
      <c r="L50" s="26">
        <f t="shared" si="9"/>
        <v>3080.1984150980265</v>
      </c>
      <c r="M50" s="26">
        <f t="shared" si="10"/>
        <v>4809.7451102758605</v>
      </c>
      <c r="N50" s="26">
        <f t="shared" si="11"/>
        <v>2.3643496968861366</v>
      </c>
      <c r="O50" s="24">
        <f t="shared" si="12"/>
        <v>2.366983057612166</v>
      </c>
      <c r="P50" s="26">
        <f t="shared" si="13"/>
        <v>1.9319032296601188</v>
      </c>
      <c r="Q50" s="26">
        <f t="shared" si="14"/>
        <v>2.8020628855642138</v>
      </c>
      <c r="R50" s="26">
        <f t="shared" si="15"/>
        <v>1.8481190490588157</v>
      </c>
      <c r="S50" s="26">
        <f t="shared" si="16"/>
        <v>2.8858470661655162</v>
      </c>
      <c r="T50" s="112"/>
    </row>
    <row r="51" spans="1:20" x14ac:dyDescent="0.35">
      <c r="A51">
        <f>sample!B51</f>
        <v>1.7730630492344295</v>
      </c>
      <c r="B51">
        <v>0.26291979743357513</v>
      </c>
      <c r="C51">
        <f t="shared" si="0"/>
        <v>3496.8333058665494</v>
      </c>
      <c r="D51" s="25">
        <f t="shared" si="1"/>
        <v>0.29812221545819101</v>
      </c>
      <c r="E51" s="26">
        <f t="shared" si="2"/>
        <v>0.24360203546157413</v>
      </c>
      <c r="F51" s="26">
        <f t="shared" si="3"/>
        <v>0.35264239545480791</v>
      </c>
      <c r="G51" s="26">
        <f t="shared" si="4"/>
        <v>0.2331029768663879</v>
      </c>
      <c r="H51" s="26">
        <f t="shared" si="5"/>
        <v>0.36314145404999409</v>
      </c>
      <c r="I51" s="26">
        <f t="shared" si="6"/>
        <v>3965.0254655939407</v>
      </c>
      <c r="J51" s="26">
        <f t="shared" si="7"/>
        <v>3239.907071638936</v>
      </c>
      <c r="K51" s="26">
        <f t="shared" si="8"/>
        <v>4690.1438595489453</v>
      </c>
      <c r="L51" s="26">
        <f t="shared" si="9"/>
        <v>3100.2695923229589</v>
      </c>
      <c r="M51" s="26">
        <f t="shared" si="10"/>
        <v>4829.7813388649211</v>
      </c>
      <c r="N51" s="26">
        <f t="shared" si="11"/>
        <v>2.0980999835199294</v>
      </c>
      <c r="O51" s="24">
        <f t="shared" si="12"/>
        <v>2.3790152793563641</v>
      </c>
      <c r="P51" s="26">
        <f t="shared" si="13"/>
        <v>1.9439442429833615</v>
      </c>
      <c r="Q51" s="26">
        <f t="shared" si="14"/>
        <v>2.8140863157293672</v>
      </c>
      <c r="R51" s="26">
        <f t="shared" si="15"/>
        <v>1.8601617553937753</v>
      </c>
      <c r="S51" s="26">
        <f t="shared" si="16"/>
        <v>2.8978688033189526</v>
      </c>
      <c r="T51" s="112"/>
    </row>
    <row r="52" spans="1:20" x14ac:dyDescent="0.35">
      <c r="A52">
        <f>sample!B52</f>
        <v>2.1025052729218459</v>
      </c>
      <c r="B52">
        <v>0.41065904305930401</v>
      </c>
      <c r="C52">
        <f t="shared" si="0"/>
        <v>5461.7652726887436</v>
      </c>
      <c r="D52" s="25">
        <f t="shared" si="1"/>
        <v>0.39022586042448859</v>
      </c>
      <c r="E52" s="26">
        <f t="shared" si="2"/>
        <v>0.33557088230514465</v>
      </c>
      <c r="F52" s="26">
        <f t="shared" si="3"/>
        <v>0.44488083854383254</v>
      </c>
      <c r="G52" s="26">
        <f t="shared" si="4"/>
        <v>0.3250458653695949</v>
      </c>
      <c r="H52" s="26">
        <f t="shared" si="5"/>
        <v>0.45540585547938228</v>
      </c>
      <c r="I52" s="26">
        <f t="shared" si="6"/>
        <v>5190.0039436456982</v>
      </c>
      <c r="J52" s="26">
        <f t="shared" si="7"/>
        <v>4463.092734658424</v>
      </c>
      <c r="K52" s="26">
        <f t="shared" si="8"/>
        <v>5916.9151526329733</v>
      </c>
      <c r="L52" s="26">
        <f t="shared" si="9"/>
        <v>4323.1100094156127</v>
      </c>
      <c r="M52" s="26">
        <f t="shared" si="10"/>
        <v>6056.8978778757846</v>
      </c>
      <c r="N52" s="26">
        <f t="shared" si="11"/>
        <v>3.277059163613246</v>
      </c>
      <c r="O52" s="24">
        <f t="shared" si="12"/>
        <v>3.1140023661874188</v>
      </c>
      <c r="P52" s="26">
        <f t="shared" si="13"/>
        <v>2.6778556407950544</v>
      </c>
      <c r="Q52" s="26">
        <f t="shared" si="14"/>
        <v>3.550149091579784</v>
      </c>
      <c r="R52" s="26">
        <f t="shared" si="15"/>
        <v>2.5938660056493674</v>
      </c>
      <c r="S52" s="26">
        <f t="shared" si="16"/>
        <v>3.6341387267254706</v>
      </c>
      <c r="T52" s="112"/>
    </row>
    <row r="53" spans="1:20" x14ac:dyDescent="0.35">
      <c r="A53">
        <f>sample!B53</f>
        <v>1.8691877378585715</v>
      </c>
      <c r="B53">
        <v>0.36479096802480149</v>
      </c>
      <c r="C53">
        <f t="shared" si="0"/>
        <v>4851.7198747298598</v>
      </c>
      <c r="D53" s="25">
        <f t="shared" si="1"/>
        <v>0.32499622721794119</v>
      </c>
      <c r="E53" s="26">
        <f t="shared" si="2"/>
        <v>0.27047779048709319</v>
      </c>
      <c r="F53" s="26">
        <f t="shared" si="3"/>
        <v>0.37951466394878919</v>
      </c>
      <c r="G53" s="26">
        <f t="shared" si="4"/>
        <v>0.2599790675960344</v>
      </c>
      <c r="H53" s="26">
        <f t="shared" si="5"/>
        <v>0.39001338683984799</v>
      </c>
      <c r="I53" s="26">
        <f t="shared" si="6"/>
        <v>4322.4498219986181</v>
      </c>
      <c r="J53" s="26">
        <f t="shared" si="7"/>
        <v>3597.3546134783396</v>
      </c>
      <c r="K53" s="26">
        <f t="shared" si="8"/>
        <v>5047.5450305188961</v>
      </c>
      <c r="L53" s="26">
        <f t="shared" si="9"/>
        <v>3457.7215990272571</v>
      </c>
      <c r="M53" s="26">
        <f t="shared" si="10"/>
        <v>5187.1780449699781</v>
      </c>
      <c r="N53" s="26">
        <f t="shared" si="11"/>
        <v>2.911031924837916</v>
      </c>
      <c r="O53" s="24">
        <f t="shared" si="12"/>
        <v>2.5934698931991709</v>
      </c>
      <c r="P53" s="26">
        <f t="shared" si="13"/>
        <v>2.1584127680870036</v>
      </c>
      <c r="Q53" s="26">
        <f t="shared" si="14"/>
        <v>3.0285270183113373</v>
      </c>
      <c r="R53" s="26">
        <f t="shared" si="15"/>
        <v>2.0746329594163542</v>
      </c>
      <c r="S53" s="26">
        <f t="shared" si="16"/>
        <v>3.1123068269819867</v>
      </c>
      <c r="T53" s="112"/>
    </row>
    <row r="54" spans="1:20" x14ac:dyDescent="0.35">
      <c r="A54">
        <f>sample!B54</f>
        <v>1.7545783247799065</v>
      </c>
      <c r="B54">
        <v>0.25951761498646314</v>
      </c>
      <c r="C54">
        <f t="shared" si="0"/>
        <v>3451.5842793199595</v>
      </c>
      <c r="D54" s="25">
        <f t="shared" si="1"/>
        <v>0.29295435786117996</v>
      </c>
      <c r="E54" s="26">
        <f t="shared" si="2"/>
        <v>0.23842995827308439</v>
      </c>
      <c r="F54" s="26">
        <f t="shared" si="3"/>
        <v>0.34747875744927553</v>
      </c>
      <c r="G54" s="26">
        <f t="shared" si="4"/>
        <v>0.22793008710284457</v>
      </c>
      <c r="H54" s="26">
        <f t="shared" si="5"/>
        <v>0.35797862861951535</v>
      </c>
      <c r="I54" s="26">
        <f t="shared" si="6"/>
        <v>3896.2929595536934</v>
      </c>
      <c r="J54" s="26">
        <f t="shared" si="7"/>
        <v>3171.1184450320225</v>
      </c>
      <c r="K54" s="26">
        <f t="shared" si="8"/>
        <v>4621.4674740753644</v>
      </c>
      <c r="L54" s="26">
        <f t="shared" si="9"/>
        <v>3031.4701584678328</v>
      </c>
      <c r="M54" s="26">
        <f t="shared" si="10"/>
        <v>4761.1157606395545</v>
      </c>
      <c r="N54" s="26">
        <f t="shared" si="11"/>
        <v>2.0709505675919755</v>
      </c>
      <c r="O54" s="24">
        <f t="shared" si="12"/>
        <v>2.337775775732216</v>
      </c>
      <c r="P54" s="26">
        <f t="shared" si="13"/>
        <v>1.9026710670192133</v>
      </c>
      <c r="Q54" s="26">
        <f t="shared" si="14"/>
        <v>2.7728804844452184</v>
      </c>
      <c r="R54" s="26">
        <f t="shared" si="15"/>
        <v>1.8188820950806996</v>
      </c>
      <c r="S54" s="26">
        <f t="shared" si="16"/>
        <v>2.8566694563837327</v>
      </c>
      <c r="T54" s="112"/>
    </row>
    <row r="55" spans="1:20" x14ac:dyDescent="0.35">
      <c r="A55">
        <f>sample!B55</f>
        <v>2.0010383595656704</v>
      </c>
      <c r="B55">
        <v>0.31238299469743358</v>
      </c>
      <c r="C55">
        <f t="shared" si="0"/>
        <v>4154.6938294758666</v>
      </c>
      <c r="D55" s="25">
        <f t="shared" si="1"/>
        <v>0.36185829885639254</v>
      </c>
      <c r="E55" s="26">
        <f t="shared" si="2"/>
        <v>0.30728716134523482</v>
      </c>
      <c r="F55" s="26">
        <f t="shared" si="3"/>
        <v>0.41642943636755025</v>
      </c>
      <c r="G55" s="26">
        <f t="shared" si="4"/>
        <v>0.29677828976096698</v>
      </c>
      <c r="H55" s="26">
        <f t="shared" si="5"/>
        <v>0.42693830795181809</v>
      </c>
      <c r="I55" s="26">
        <f t="shared" si="6"/>
        <v>4812.7153747900211</v>
      </c>
      <c r="J55" s="26">
        <f t="shared" si="7"/>
        <v>4086.9192458916227</v>
      </c>
      <c r="K55" s="26">
        <f t="shared" si="8"/>
        <v>5538.511503688419</v>
      </c>
      <c r="L55" s="26">
        <f t="shared" si="9"/>
        <v>3947.1512538208608</v>
      </c>
      <c r="M55" s="26">
        <f t="shared" si="10"/>
        <v>5678.2794957591805</v>
      </c>
      <c r="N55" s="26">
        <f t="shared" si="11"/>
        <v>2.4928162976855197</v>
      </c>
      <c r="O55" s="24">
        <f t="shared" si="12"/>
        <v>2.8876292248740123</v>
      </c>
      <c r="P55" s="26">
        <f t="shared" si="13"/>
        <v>2.4521515475349736</v>
      </c>
      <c r="Q55" s="26">
        <f t="shared" si="14"/>
        <v>3.3231069022130511</v>
      </c>
      <c r="R55" s="26">
        <f t="shared" si="15"/>
        <v>2.3682907522925163</v>
      </c>
      <c r="S55" s="26">
        <f t="shared" si="16"/>
        <v>3.4069676974555083</v>
      </c>
      <c r="T55" s="112"/>
    </row>
    <row r="56" spans="1:20" x14ac:dyDescent="0.35">
      <c r="A56">
        <f>sample!B56</f>
        <v>1.7448017604252395</v>
      </c>
      <c r="B56">
        <v>0.27750811292499233</v>
      </c>
      <c r="C56">
        <f t="shared" si="0"/>
        <v>3690.8579019023982</v>
      </c>
      <c r="D56" s="25">
        <f t="shared" si="1"/>
        <v>0.29022107977000611</v>
      </c>
      <c r="E56" s="26">
        <f t="shared" si="2"/>
        <v>0.23569394201432609</v>
      </c>
      <c r="F56" s="26">
        <f t="shared" si="3"/>
        <v>0.34474821752568613</v>
      </c>
      <c r="G56" s="26">
        <f t="shared" si="4"/>
        <v>0.22519354354975385</v>
      </c>
      <c r="H56" s="26">
        <f t="shared" si="5"/>
        <v>0.35524861599025837</v>
      </c>
      <c r="I56" s="26">
        <f t="shared" si="6"/>
        <v>3859.9403609410815</v>
      </c>
      <c r="J56" s="26">
        <f t="shared" si="7"/>
        <v>3134.729428790537</v>
      </c>
      <c r="K56" s="26">
        <f t="shared" si="8"/>
        <v>4585.151293091626</v>
      </c>
      <c r="L56" s="26">
        <f t="shared" si="9"/>
        <v>2995.0741292117259</v>
      </c>
      <c r="M56" s="26">
        <f t="shared" si="10"/>
        <v>4724.8065926704367</v>
      </c>
      <c r="N56" s="26">
        <f t="shared" si="11"/>
        <v>2.2145147411414388</v>
      </c>
      <c r="O56" s="24">
        <f t="shared" si="12"/>
        <v>2.315964216564649</v>
      </c>
      <c r="P56" s="26">
        <f t="shared" si="13"/>
        <v>1.8808376572743222</v>
      </c>
      <c r="Q56" s="26">
        <f t="shared" si="14"/>
        <v>2.7510907758549754</v>
      </c>
      <c r="R56" s="26">
        <f t="shared" si="15"/>
        <v>1.7970444775270356</v>
      </c>
      <c r="S56" s="26">
        <f t="shared" si="16"/>
        <v>2.8348839556022618</v>
      </c>
      <c r="T56" s="112"/>
    </row>
    <row r="57" spans="1:20" x14ac:dyDescent="0.35">
      <c r="A57">
        <f>sample!B57</f>
        <v>1.7489724715034602</v>
      </c>
      <c r="B57">
        <v>0.27257047316256455</v>
      </c>
      <c r="C57">
        <f t="shared" si="0"/>
        <v>3625.1872930621084</v>
      </c>
      <c r="D57" s="25">
        <f t="shared" si="1"/>
        <v>0.29138710423434416</v>
      </c>
      <c r="E57" s="26">
        <f t="shared" si="2"/>
        <v>0.23686117743801108</v>
      </c>
      <c r="F57" s="26">
        <f t="shared" si="3"/>
        <v>0.34591303103067728</v>
      </c>
      <c r="G57" s="26">
        <f t="shared" si="4"/>
        <v>0.22636101217026872</v>
      </c>
      <c r="H57" s="26">
        <f t="shared" si="5"/>
        <v>0.35641319629841961</v>
      </c>
      <c r="I57" s="26">
        <f t="shared" si="6"/>
        <v>3875.4484863167777</v>
      </c>
      <c r="J57" s="26">
        <f t="shared" si="7"/>
        <v>3150.2536599255477</v>
      </c>
      <c r="K57" s="26">
        <f t="shared" si="8"/>
        <v>4600.6433127080081</v>
      </c>
      <c r="L57" s="26">
        <f t="shared" si="9"/>
        <v>3010.601461864574</v>
      </c>
      <c r="M57" s="26">
        <f t="shared" si="10"/>
        <v>4740.2955107689804</v>
      </c>
      <c r="N57" s="26">
        <f t="shared" si="11"/>
        <v>2.1751123758372648</v>
      </c>
      <c r="O57" s="24">
        <f t="shared" si="12"/>
        <v>2.3252690917900667</v>
      </c>
      <c r="P57" s="26">
        <f t="shared" si="13"/>
        <v>1.8901521959553285</v>
      </c>
      <c r="Q57" s="26">
        <f t="shared" si="14"/>
        <v>2.7603859876248049</v>
      </c>
      <c r="R57" s="26">
        <f t="shared" si="15"/>
        <v>1.8063608771187443</v>
      </c>
      <c r="S57" s="26">
        <f t="shared" si="16"/>
        <v>2.844177306461388</v>
      </c>
      <c r="T57" s="112"/>
    </row>
    <row r="58" spans="1:20" x14ac:dyDescent="0.35">
      <c r="A58">
        <f>sample!B58</f>
        <v>1.7026146743773412</v>
      </c>
      <c r="B58">
        <v>0.25608707702623534</v>
      </c>
      <c r="C58">
        <f t="shared" si="0"/>
        <v>3405.95812444893</v>
      </c>
      <c r="D58" s="25">
        <f t="shared" si="1"/>
        <v>0.27842664628170799</v>
      </c>
      <c r="E58" s="26">
        <f t="shared" si="2"/>
        <v>0.223883676486276</v>
      </c>
      <c r="F58" s="26">
        <f t="shared" si="3"/>
        <v>0.33296961607713998</v>
      </c>
      <c r="G58" s="26">
        <f t="shared" si="4"/>
        <v>0.21338022921458227</v>
      </c>
      <c r="H58" s="26">
        <f t="shared" si="5"/>
        <v>0.34347306334883371</v>
      </c>
      <c r="I58" s="26">
        <f t="shared" si="6"/>
        <v>3703.0743955467165</v>
      </c>
      <c r="J58" s="26">
        <f t="shared" si="7"/>
        <v>2977.652897267471</v>
      </c>
      <c r="K58" s="26">
        <f t="shared" si="8"/>
        <v>4428.4958938259615</v>
      </c>
      <c r="L58" s="26">
        <f t="shared" si="9"/>
        <v>2837.9570485539439</v>
      </c>
      <c r="M58" s="26">
        <f t="shared" si="10"/>
        <v>4568.1917425394886</v>
      </c>
      <c r="N58" s="26">
        <f t="shared" si="11"/>
        <v>2.0435748746693578</v>
      </c>
      <c r="O58" s="24">
        <f t="shared" si="12"/>
        <v>2.2218446373280298</v>
      </c>
      <c r="P58" s="26">
        <f t="shared" si="13"/>
        <v>1.7865917383604826</v>
      </c>
      <c r="Q58" s="26">
        <f t="shared" si="14"/>
        <v>2.6570975362955767</v>
      </c>
      <c r="R58" s="26">
        <f t="shared" si="15"/>
        <v>1.7027742291323662</v>
      </c>
      <c r="S58" s="26">
        <f t="shared" si="16"/>
        <v>2.740915045523693</v>
      </c>
      <c r="T58" s="112"/>
    </row>
    <row r="59" spans="1:20" x14ac:dyDescent="0.35">
      <c r="A59">
        <f>sample!B59</f>
        <v>1.5792405454049332</v>
      </c>
      <c r="B59">
        <v>0.22627484977734422</v>
      </c>
      <c r="C59">
        <f t="shared" si="0"/>
        <v>3009.4555020386783</v>
      </c>
      <c r="D59" s="25">
        <f t="shared" si="1"/>
        <v>0.2439343858613115</v>
      </c>
      <c r="E59" s="26">
        <f t="shared" si="2"/>
        <v>0.1893077494342095</v>
      </c>
      <c r="F59" s="26">
        <f t="shared" si="3"/>
        <v>0.29856102228841352</v>
      </c>
      <c r="G59" s="26">
        <f t="shared" si="4"/>
        <v>0.17878819031423468</v>
      </c>
      <c r="H59" s="26">
        <f t="shared" si="5"/>
        <v>0.30908058140838834</v>
      </c>
      <c r="I59" s="26">
        <f t="shared" si="6"/>
        <v>3244.3273319554428</v>
      </c>
      <c r="J59" s="26">
        <f t="shared" si="7"/>
        <v>2517.7930674749864</v>
      </c>
      <c r="K59" s="26">
        <f t="shared" si="8"/>
        <v>3970.8615964358996</v>
      </c>
      <c r="L59" s="26">
        <f t="shared" si="9"/>
        <v>2377.8829311793211</v>
      </c>
      <c r="M59" s="26">
        <f t="shared" si="10"/>
        <v>4110.771732731565</v>
      </c>
      <c r="N59" s="26">
        <f t="shared" si="11"/>
        <v>1.8056733012232069</v>
      </c>
      <c r="O59" s="24">
        <f t="shared" si="12"/>
        <v>1.9465963991732655</v>
      </c>
      <c r="P59" s="26">
        <f t="shared" si="13"/>
        <v>1.5106758404849918</v>
      </c>
      <c r="Q59" s="26">
        <f t="shared" si="14"/>
        <v>2.3825169578615397</v>
      </c>
      <c r="R59" s="26">
        <f t="shared" si="15"/>
        <v>1.4267297587075927</v>
      </c>
      <c r="S59" s="26">
        <f t="shared" si="16"/>
        <v>2.4664630396389389</v>
      </c>
      <c r="T59" s="112"/>
    </row>
    <row r="60" spans="1:20" x14ac:dyDescent="0.35">
      <c r="A60">
        <f>sample!B60</f>
        <v>1.9158087028500479</v>
      </c>
      <c r="B60">
        <v>0.33624507000064513</v>
      </c>
      <c r="C60">
        <f t="shared" si="0"/>
        <v>4472.0594310085798</v>
      </c>
      <c r="D60" s="25">
        <f t="shared" si="1"/>
        <v>0.33803026019495075</v>
      </c>
      <c r="E60" s="26">
        <f t="shared" si="2"/>
        <v>0.28350046724424854</v>
      </c>
      <c r="F60" s="26">
        <f t="shared" si="3"/>
        <v>0.39256005314565295</v>
      </c>
      <c r="G60" s="26">
        <f t="shared" si="4"/>
        <v>0.27299955746353394</v>
      </c>
      <c r="H60" s="26">
        <f t="shared" si="5"/>
        <v>0.40306096292636756</v>
      </c>
      <c r="I60" s="26">
        <f t="shared" si="6"/>
        <v>4495.8024605928449</v>
      </c>
      <c r="J60" s="26">
        <f t="shared" si="7"/>
        <v>3770.5562143485054</v>
      </c>
      <c r="K60" s="26">
        <f t="shared" si="8"/>
        <v>5221.048706837184</v>
      </c>
      <c r="L60" s="26">
        <f t="shared" si="9"/>
        <v>3630.8941142650015</v>
      </c>
      <c r="M60" s="26">
        <f t="shared" si="10"/>
        <v>5360.7108069206888</v>
      </c>
      <c r="N60" s="26">
        <f t="shared" si="11"/>
        <v>2.6832356586051476</v>
      </c>
      <c r="O60" s="24">
        <f t="shared" si="12"/>
        <v>2.6974814763557067</v>
      </c>
      <c r="P60" s="26">
        <f t="shared" si="13"/>
        <v>2.2623337286091032</v>
      </c>
      <c r="Q60" s="26">
        <f t="shared" si="14"/>
        <v>3.1326292241023102</v>
      </c>
      <c r="R60" s="26">
        <f t="shared" si="15"/>
        <v>2.1785364685590007</v>
      </c>
      <c r="S60" s="26">
        <f t="shared" si="16"/>
        <v>3.2164264841524131</v>
      </c>
      <c r="T60" s="112"/>
    </row>
    <row r="61" spans="1:20" x14ac:dyDescent="0.35">
      <c r="A61">
        <f>sample!B61</f>
        <v>1.9013598892393493</v>
      </c>
      <c r="B61">
        <v>0.36345758870364597</v>
      </c>
      <c r="C61">
        <f t="shared" si="0"/>
        <v>4833.9859297584917</v>
      </c>
      <c r="D61" s="25">
        <f t="shared" si="1"/>
        <v>0.33399074035414644</v>
      </c>
      <c r="E61" s="26">
        <f t="shared" si="2"/>
        <v>0.27946531894166815</v>
      </c>
      <c r="F61" s="26">
        <f t="shared" si="3"/>
        <v>0.38851616176662473</v>
      </c>
      <c r="G61" s="26">
        <f t="shared" si="4"/>
        <v>0.26896525099669155</v>
      </c>
      <c r="H61" s="26">
        <f t="shared" si="5"/>
        <v>0.39901622971160133</v>
      </c>
      <c r="I61" s="26">
        <f t="shared" si="6"/>
        <v>4442.076846710147</v>
      </c>
      <c r="J61" s="26">
        <f t="shared" si="7"/>
        <v>3716.8887419241864</v>
      </c>
      <c r="K61" s="26">
        <f t="shared" si="8"/>
        <v>5167.2649514961095</v>
      </c>
      <c r="L61" s="26">
        <f t="shared" si="9"/>
        <v>3577.2378382559978</v>
      </c>
      <c r="M61" s="26">
        <f t="shared" si="10"/>
        <v>5306.9158551642986</v>
      </c>
      <c r="N61" s="26">
        <f t="shared" si="11"/>
        <v>2.9003915578550949</v>
      </c>
      <c r="O61" s="24">
        <f t="shared" si="12"/>
        <v>2.6652461080260883</v>
      </c>
      <c r="P61" s="26">
        <f t="shared" si="13"/>
        <v>2.2301332451545117</v>
      </c>
      <c r="Q61" s="26">
        <f t="shared" si="14"/>
        <v>3.1003589708976653</v>
      </c>
      <c r="R61" s="26">
        <f t="shared" si="15"/>
        <v>2.1463427029535986</v>
      </c>
      <c r="S61" s="26">
        <f t="shared" si="16"/>
        <v>3.1841495130985789</v>
      </c>
      <c r="T61" s="112"/>
    </row>
    <row r="62" spans="1:20" x14ac:dyDescent="0.35">
      <c r="A62">
        <f>sample!B62</f>
        <v>1.515140779025905</v>
      </c>
      <c r="B62">
        <v>0.19495885919303418</v>
      </c>
      <c r="C62">
        <f t="shared" si="0"/>
        <v>2592.9528272673547</v>
      </c>
      <c r="D62" s="25">
        <f t="shared" si="1"/>
        <v>0.22601372572577788</v>
      </c>
      <c r="E62" s="26">
        <f t="shared" si="2"/>
        <v>0.1713217006966419</v>
      </c>
      <c r="F62" s="26">
        <f t="shared" si="3"/>
        <v>0.28070575075491383</v>
      </c>
      <c r="G62" s="26">
        <f t="shared" si="4"/>
        <v>0.16078954956460378</v>
      </c>
      <c r="H62" s="26">
        <f t="shared" si="5"/>
        <v>0.29123790188695198</v>
      </c>
      <c r="I62" s="26">
        <f t="shared" si="6"/>
        <v>3005.982552152846</v>
      </c>
      <c r="J62" s="26">
        <f t="shared" si="7"/>
        <v>2278.5786192653372</v>
      </c>
      <c r="K62" s="26">
        <f t="shared" si="8"/>
        <v>3733.3864850403538</v>
      </c>
      <c r="L62" s="26">
        <f t="shared" si="9"/>
        <v>2138.5010092092302</v>
      </c>
      <c r="M62" s="26">
        <f t="shared" si="10"/>
        <v>3873.4640950964613</v>
      </c>
      <c r="N62" s="26">
        <f t="shared" si="11"/>
        <v>1.5557716963604127</v>
      </c>
      <c r="O62" s="24">
        <f t="shared" si="12"/>
        <v>1.8035895312917074</v>
      </c>
      <c r="P62" s="26">
        <f t="shared" si="13"/>
        <v>1.3671471715592023</v>
      </c>
      <c r="Q62" s="26">
        <f t="shared" si="14"/>
        <v>2.2400318910242123</v>
      </c>
      <c r="R62" s="26">
        <f t="shared" si="15"/>
        <v>1.2831006055255381</v>
      </c>
      <c r="S62" s="26">
        <f t="shared" si="16"/>
        <v>2.3240784570578765</v>
      </c>
      <c r="T62" s="112"/>
    </row>
    <row r="63" spans="1:20" x14ac:dyDescent="0.35">
      <c r="A63">
        <f>sample!B63</f>
        <v>2.1955308262067486</v>
      </c>
      <c r="B63">
        <v>0.43707818226753714</v>
      </c>
      <c r="C63">
        <f t="shared" si="0"/>
        <v>5813.1398241582438</v>
      </c>
      <c r="D63" s="25">
        <f t="shared" si="1"/>
        <v>0.41623343297133863</v>
      </c>
      <c r="E63" s="26">
        <f t="shared" si="2"/>
        <v>0.36146866530502941</v>
      </c>
      <c r="F63" s="26">
        <f t="shared" si="3"/>
        <v>0.47099820063764786</v>
      </c>
      <c r="G63" s="26">
        <f t="shared" si="4"/>
        <v>0.3509225059798764</v>
      </c>
      <c r="H63" s="26">
        <f t="shared" si="5"/>
        <v>0.48154435996280087</v>
      </c>
      <c r="I63" s="26">
        <f t="shared" si="6"/>
        <v>5535.9046585188044</v>
      </c>
      <c r="J63" s="26">
        <f t="shared" si="7"/>
        <v>4807.5332485568915</v>
      </c>
      <c r="K63" s="26">
        <f t="shared" si="8"/>
        <v>6264.2760684807172</v>
      </c>
      <c r="L63" s="26">
        <f t="shared" si="9"/>
        <v>4667.269329532357</v>
      </c>
      <c r="M63" s="26">
        <f t="shared" si="10"/>
        <v>6404.5399875052517</v>
      </c>
      <c r="N63" s="26">
        <f t="shared" si="11"/>
        <v>3.4878838944949462</v>
      </c>
      <c r="O63" s="24">
        <f t="shared" si="12"/>
        <v>3.3215427951112826</v>
      </c>
      <c r="P63" s="26">
        <f t="shared" si="13"/>
        <v>2.8845199491341349</v>
      </c>
      <c r="Q63" s="26">
        <f t="shared" si="14"/>
        <v>3.7585656410884303</v>
      </c>
      <c r="R63" s="26">
        <f t="shared" si="15"/>
        <v>2.8003615977194141</v>
      </c>
      <c r="S63" s="26">
        <f t="shared" si="16"/>
        <v>3.8427239925031507</v>
      </c>
      <c r="T63" s="112"/>
    </row>
    <row r="64" spans="1:20" x14ac:dyDescent="0.35">
      <c r="A64">
        <f>sample!B64</f>
        <v>1.8747214339277429</v>
      </c>
      <c r="B64">
        <v>0.33114613880725763</v>
      </c>
      <c r="C64">
        <f t="shared" si="0"/>
        <v>4404.243646136526</v>
      </c>
      <c r="D64" s="25">
        <f t="shared" si="1"/>
        <v>0.32654330752963179</v>
      </c>
      <c r="E64" s="26">
        <f t="shared" si="2"/>
        <v>0.27202393964431104</v>
      </c>
      <c r="F64" s="26">
        <f t="shared" si="3"/>
        <v>0.38106267541495253</v>
      </c>
      <c r="G64" s="26">
        <f t="shared" si="4"/>
        <v>0.26152503743899885</v>
      </c>
      <c r="H64" s="26">
        <f t="shared" si="5"/>
        <v>0.39156157762026472</v>
      </c>
      <c r="I64" s="26">
        <f t="shared" si="6"/>
        <v>4343.0259901441023</v>
      </c>
      <c r="J64" s="26">
        <f t="shared" si="7"/>
        <v>3617.9183972693368</v>
      </c>
      <c r="K64" s="26">
        <f t="shared" si="8"/>
        <v>5068.1335830188691</v>
      </c>
      <c r="L64" s="26">
        <f t="shared" si="9"/>
        <v>3478.2829979386847</v>
      </c>
      <c r="M64" s="26">
        <f t="shared" si="10"/>
        <v>5207.7689823495211</v>
      </c>
      <c r="N64" s="26">
        <f t="shared" si="11"/>
        <v>2.6425461876819156</v>
      </c>
      <c r="O64" s="24">
        <f t="shared" si="12"/>
        <v>2.6058155940864611</v>
      </c>
      <c r="P64" s="26">
        <f t="shared" si="13"/>
        <v>2.170751038361602</v>
      </c>
      <c r="Q64" s="26">
        <f t="shared" si="14"/>
        <v>3.0408801498113212</v>
      </c>
      <c r="R64" s="26">
        <f t="shared" si="15"/>
        <v>2.0869697987632105</v>
      </c>
      <c r="S64" s="26">
        <f t="shared" si="16"/>
        <v>3.1246613894097126</v>
      </c>
      <c r="T64" s="112"/>
    </row>
    <row r="65" spans="1:20" x14ac:dyDescent="0.35">
      <c r="A65">
        <f>sample!B65</f>
        <v>1.5870241032718553</v>
      </c>
      <c r="B65">
        <v>0.21619358877856348</v>
      </c>
      <c r="C65">
        <f t="shared" si="0"/>
        <v>2875.3747307548942</v>
      </c>
      <c r="D65" s="25">
        <f t="shared" si="1"/>
        <v>0.24611047016017729</v>
      </c>
      <c r="E65" s="26">
        <f t="shared" si="2"/>
        <v>0.19149075506703489</v>
      </c>
      <c r="F65" s="26">
        <f t="shared" si="3"/>
        <v>0.30073018525331968</v>
      </c>
      <c r="G65" s="26">
        <f t="shared" si="4"/>
        <v>0.18097252880199202</v>
      </c>
      <c r="H65" s="26">
        <f t="shared" si="5"/>
        <v>0.31124841151836258</v>
      </c>
      <c r="I65" s="26">
        <f t="shared" si="6"/>
        <v>3273.2692531303578</v>
      </c>
      <c r="J65" s="26">
        <f t="shared" si="7"/>
        <v>2546.8270423915642</v>
      </c>
      <c r="K65" s="26">
        <f t="shared" si="8"/>
        <v>3999.7114638691519</v>
      </c>
      <c r="L65" s="26">
        <f t="shared" si="9"/>
        <v>2406.9346330664939</v>
      </c>
      <c r="M65" s="26">
        <f t="shared" si="10"/>
        <v>4139.6038731942226</v>
      </c>
      <c r="N65" s="26">
        <f t="shared" si="11"/>
        <v>1.7252248384529365</v>
      </c>
      <c r="O65" s="24">
        <f t="shared" si="12"/>
        <v>1.9639615518782145</v>
      </c>
      <c r="P65" s="26">
        <f t="shared" si="13"/>
        <v>1.5280962254349384</v>
      </c>
      <c r="Q65" s="26">
        <f t="shared" si="14"/>
        <v>2.3998268783214911</v>
      </c>
      <c r="R65" s="26">
        <f t="shared" si="15"/>
        <v>1.4441607798398963</v>
      </c>
      <c r="S65" s="26">
        <f t="shared" si="16"/>
        <v>2.4837623239165336</v>
      </c>
      <c r="T65" s="112"/>
    </row>
    <row r="66" spans="1:20" x14ac:dyDescent="0.35">
      <c r="A66">
        <f>sample!B66</f>
        <v>1.8606532413293999</v>
      </c>
      <c r="B66">
        <v>0.30255151088276577</v>
      </c>
      <c r="C66">
        <f t="shared" ref="C66:C129" si="17">B66*sens*dose</f>
        <v>4023.9350947407852</v>
      </c>
      <c r="D66" s="25">
        <f t="shared" ref="D66:D129" si="18">(intercept+A66*slope)</f>
        <v>0.32261019961804627</v>
      </c>
      <c r="E66" s="26">
        <f t="shared" ref="E66:E129" si="19">D66-(t_value_90*(SQRT(MSE*(1 + (1/observations)+(A66-mean_x)^2/SS))))</f>
        <v>0.26809297885339678</v>
      </c>
      <c r="F66" s="26">
        <f t="shared" ref="F66:F129" si="20">D66+(t_value_90*(SQRT(MSE*(1 + (1/observations)+(A66-mean_x)^2/SS))))</f>
        <v>0.37712742038269575</v>
      </c>
      <c r="G66" s="26">
        <f t="shared" ref="G66:G129" si="21">D66-(t_value_95*(SQRT(MSE*(1 + (1/observations)+(A66-mean_x)^2/SS))))</f>
        <v>0.25759449012334718</v>
      </c>
      <c r="H66" s="26">
        <f t="shared" ref="H66:H129" si="22">D66+(t_value_95*(SQRT(MSE*(1 + (1/observations)+(A66-mean_x)^2/SS))))</f>
        <v>0.38762590911274536</v>
      </c>
      <c r="I66" s="26">
        <f t="shared" ref="I66:I129" si="23">D66*sens*dose</f>
        <v>4290.7156549200154</v>
      </c>
      <c r="J66" s="26">
        <f t="shared" ref="J66:J129" si="24">E66*dose*sens</f>
        <v>3565.6366187501771</v>
      </c>
      <c r="K66" s="26">
        <f t="shared" ref="K66:K129" si="25">F66*dose*sens</f>
        <v>5015.7946910898536</v>
      </c>
      <c r="L66" s="26">
        <f t="shared" ref="L66:L129" si="26">G66*dose*sens</f>
        <v>3426.0067186405172</v>
      </c>
      <c r="M66" s="26">
        <f t="shared" ref="M66:M129" si="27">H66*dose*sens</f>
        <v>5155.4245911995131</v>
      </c>
      <c r="N66" s="26">
        <f t="shared" ref="N66:N129" si="28">C66/vcr</f>
        <v>2.4143610568444709</v>
      </c>
      <c r="O66" s="24">
        <f t="shared" ref="O66:O129" si="29">I66/vcr</f>
        <v>2.574429392952009</v>
      </c>
      <c r="P66" s="26">
        <f t="shared" ref="P66:P129" si="30">J66/vcr</f>
        <v>2.1393819712501063</v>
      </c>
      <c r="Q66" s="26">
        <f t="shared" ref="Q66:Q129" si="31">K66/vcr</f>
        <v>3.0094768146539121</v>
      </c>
      <c r="R66" s="26">
        <f t="shared" ref="R66:R129" si="32">L66/vcr</f>
        <v>2.05560403118431</v>
      </c>
      <c r="S66" s="26">
        <f t="shared" ref="S66:S129" si="33">M66/vcr</f>
        <v>3.0932547547197076</v>
      </c>
      <c r="T66" s="112"/>
    </row>
    <row r="67" spans="1:20" x14ac:dyDescent="0.35">
      <c r="A67">
        <f>sample!B67</f>
        <v>1.881765626243072</v>
      </c>
      <c r="B67">
        <v>0.30064710167422748</v>
      </c>
      <c r="C67">
        <f t="shared" si="17"/>
        <v>3998.6064522672259</v>
      </c>
      <c r="D67" s="25">
        <f t="shared" si="18"/>
        <v>0.32851268407409373</v>
      </c>
      <c r="E67" s="26">
        <f t="shared" si="19"/>
        <v>0.27399196842842649</v>
      </c>
      <c r="F67" s="26">
        <f t="shared" si="20"/>
        <v>0.38303339971976097</v>
      </c>
      <c r="G67" s="26">
        <f t="shared" si="21"/>
        <v>0.26349280668224617</v>
      </c>
      <c r="H67" s="26">
        <f t="shared" si="22"/>
        <v>0.39353256146594129</v>
      </c>
      <c r="I67" s="26">
        <f t="shared" si="23"/>
        <v>4369.2186981854466</v>
      </c>
      <c r="J67" s="26">
        <f t="shared" si="24"/>
        <v>3644.0931800980725</v>
      </c>
      <c r="K67" s="26">
        <f t="shared" si="25"/>
        <v>5094.3442162728206</v>
      </c>
      <c r="L67" s="26">
        <f t="shared" si="26"/>
        <v>3504.4543288738737</v>
      </c>
      <c r="M67" s="26">
        <f t="shared" si="27"/>
        <v>5233.983067497019</v>
      </c>
      <c r="N67" s="26">
        <f t="shared" si="28"/>
        <v>2.3991638713603356</v>
      </c>
      <c r="O67" s="24">
        <f t="shared" si="29"/>
        <v>2.6215312189112678</v>
      </c>
      <c r="P67" s="26">
        <f t="shared" si="30"/>
        <v>2.1864559080588433</v>
      </c>
      <c r="Q67" s="26">
        <f t="shared" si="31"/>
        <v>3.0566065297636924</v>
      </c>
      <c r="R67" s="26">
        <f t="shared" si="32"/>
        <v>2.1026725973243243</v>
      </c>
      <c r="S67" s="26">
        <f t="shared" si="33"/>
        <v>3.1403898404982113</v>
      </c>
      <c r="T67" s="112"/>
    </row>
    <row r="68" spans="1:20" x14ac:dyDescent="0.35">
      <c r="A68">
        <f>sample!B68</f>
        <v>2.0624122495142134</v>
      </c>
      <c r="B68">
        <v>0.39752744693986514</v>
      </c>
      <c r="C68">
        <f t="shared" si="17"/>
        <v>5287.1150443002061</v>
      </c>
      <c r="D68" s="25">
        <f t="shared" si="18"/>
        <v>0.37901687345181145</v>
      </c>
      <c r="E68" s="26">
        <f t="shared" si="19"/>
        <v>0.3243995118943564</v>
      </c>
      <c r="F68" s="26">
        <f t="shared" si="20"/>
        <v>0.43363423500926651</v>
      </c>
      <c r="G68" s="26">
        <f t="shared" si="21"/>
        <v>0.31388173885432286</v>
      </c>
      <c r="H68" s="26">
        <f t="shared" si="22"/>
        <v>0.44415200804930005</v>
      </c>
      <c r="I68" s="26">
        <f t="shared" si="23"/>
        <v>5040.9244169090925</v>
      </c>
      <c r="J68" s="26">
        <f t="shared" si="24"/>
        <v>4314.5135081949402</v>
      </c>
      <c r="K68" s="26">
        <f t="shared" si="25"/>
        <v>5767.3353256232449</v>
      </c>
      <c r="L68" s="26">
        <f t="shared" si="26"/>
        <v>4174.6271267624934</v>
      </c>
      <c r="M68" s="26">
        <f t="shared" si="27"/>
        <v>5907.2217070556899</v>
      </c>
      <c r="N68" s="26">
        <f t="shared" si="28"/>
        <v>3.1722690265801234</v>
      </c>
      <c r="O68" s="24">
        <f t="shared" si="29"/>
        <v>3.0245546501454554</v>
      </c>
      <c r="P68" s="26">
        <f t="shared" si="30"/>
        <v>2.588708104916964</v>
      </c>
      <c r="Q68" s="26">
        <f t="shared" si="31"/>
        <v>3.4604011953739469</v>
      </c>
      <c r="R68" s="26">
        <f t="shared" si="32"/>
        <v>2.5047762760574961</v>
      </c>
      <c r="S68" s="26">
        <f t="shared" si="33"/>
        <v>3.5443330242334139</v>
      </c>
      <c r="T68" s="112"/>
    </row>
    <row r="69" spans="1:20" x14ac:dyDescent="0.35">
      <c r="A69">
        <f>sample!B69</f>
        <v>2.074236284853157</v>
      </c>
      <c r="B69">
        <v>0.41781760234017651</v>
      </c>
      <c r="C69">
        <f t="shared" si="17"/>
        <v>5556.9741111243475</v>
      </c>
      <c r="D69" s="25">
        <f t="shared" si="18"/>
        <v>0.38232257221967891</v>
      </c>
      <c r="E69" s="26">
        <f t="shared" si="19"/>
        <v>0.32769472595645255</v>
      </c>
      <c r="F69" s="26">
        <f t="shared" si="20"/>
        <v>0.43695041848290528</v>
      </c>
      <c r="G69" s="26">
        <f t="shared" si="21"/>
        <v>0.31717493385594903</v>
      </c>
      <c r="H69" s="26">
        <f t="shared" si="22"/>
        <v>0.4474702105834088</v>
      </c>
      <c r="I69" s="26">
        <f t="shared" si="23"/>
        <v>5084.8902105217303</v>
      </c>
      <c r="J69" s="26">
        <f t="shared" si="24"/>
        <v>4358.3398552208191</v>
      </c>
      <c r="K69" s="26">
        <f t="shared" si="25"/>
        <v>5811.4405658226406</v>
      </c>
      <c r="L69" s="26">
        <f t="shared" si="26"/>
        <v>4218.4266202841218</v>
      </c>
      <c r="M69" s="26">
        <f t="shared" si="27"/>
        <v>5951.353800759337</v>
      </c>
      <c r="N69" s="26">
        <f t="shared" si="28"/>
        <v>3.3341844666746083</v>
      </c>
      <c r="O69" s="24">
        <f t="shared" si="29"/>
        <v>3.0509341263130381</v>
      </c>
      <c r="P69" s="26">
        <f t="shared" si="30"/>
        <v>2.6150039131324911</v>
      </c>
      <c r="Q69" s="26">
        <f t="shared" si="31"/>
        <v>3.4868643394935841</v>
      </c>
      <c r="R69" s="26">
        <f t="shared" si="32"/>
        <v>2.5310559721704728</v>
      </c>
      <c r="S69" s="26">
        <f t="shared" si="33"/>
        <v>3.570812280455602</v>
      </c>
      <c r="T69" s="112"/>
    </row>
    <row r="70" spans="1:20" x14ac:dyDescent="0.35">
      <c r="A70">
        <f>sample!B70</f>
        <v>1.6189302973452731</v>
      </c>
      <c r="B70">
        <v>0.22893066597066186</v>
      </c>
      <c r="C70">
        <f t="shared" si="17"/>
        <v>3044.7778574098029</v>
      </c>
      <c r="D70" s="25">
        <f t="shared" si="18"/>
        <v>0.25503062841515606</v>
      </c>
      <c r="E70" s="26">
        <f t="shared" si="19"/>
        <v>0.20043697537181332</v>
      </c>
      <c r="F70" s="26">
        <f t="shared" si="20"/>
        <v>0.3096242814584988</v>
      </c>
      <c r="G70" s="26">
        <f t="shared" si="21"/>
        <v>0.18992376792710403</v>
      </c>
      <c r="H70" s="26">
        <f t="shared" si="22"/>
        <v>0.32013748890320809</v>
      </c>
      <c r="I70" s="26">
        <f t="shared" si="23"/>
        <v>3391.9073579215756</v>
      </c>
      <c r="J70" s="26">
        <f t="shared" si="24"/>
        <v>2665.8117724451167</v>
      </c>
      <c r="K70" s="26">
        <f t="shared" si="25"/>
        <v>4118.0029433980344</v>
      </c>
      <c r="L70" s="26">
        <f t="shared" si="26"/>
        <v>2525.9861134304833</v>
      </c>
      <c r="M70" s="26">
        <f t="shared" si="27"/>
        <v>4257.8286024126683</v>
      </c>
      <c r="N70" s="26">
        <f t="shared" si="28"/>
        <v>1.8268667144458817</v>
      </c>
      <c r="O70" s="24">
        <f t="shared" si="29"/>
        <v>2.0351444147529452</v>
      </c>
      <c r="P70" s="26">
        <f t="shared" si="30"/>
        <v>1.5994870634670699</v>
      </c>
      <c r="Q70" s="26">
        <f t="shared" si="31"/>
        <v>2.4708017660388206</v>
      </c>
      <c r="R70" s="26">
        <f t="shared" si="32"/>
        <v>1.5155916680582899</v>
      </c>
      <c r="S70" s="26">
        <f t="shared" si="33"/>
        <v>2.5546971614476011</v>
      </c>
      <c r="T70" s="112"/>
    </row>
    <row r="71" spans="1:20" x14ac:dyDescent="0.35">
      <c r="A71">
        <f>sample!B71</f>
        <v>1.6253962112685381</v>
      </c>
      <c r="B71">
        <v>0.26156512923859343</v>
      </c>
      <c r="C71">
        <f t="shared" si="17"/>
        <v>3478.8162188732927</v>
      </c>
      <c r="D71" s="25">
        <f t="shared" si="18"/>
        <v>0.25683833306729592</v>
      </c>
      <c r="E71" s="26">
        <f t="shared" si="19"/>
        <v>0.2022495087492242</v>
      </c>
      <c r="F71" s="26">
        <f t="shared" si="20"/>
        <v>0.31142715738536764</v>
      </c>
      <c r="G71" s="26">
        <f t="shared" si="21"/>
        <v>0.1917372311816643</v>
      </c>
      <c r="H71" s="26">
        <f t="shared" si="22"/>
        <v>0.32193943495292754</v>
      </c>
      <c r="I71" s="26">
        <f t="shared" si="23"/>
        <v>3415.9498297950358</v>
      </c>
      <c r="J71" s="26">
        <f t="shared" si="24"/>
        <v>2689.918466364682</v>
      </c>
      <c r="K71" s="26">
        <f t="shared" si="25"/>
        <v>4141.9811932253897</v>
      </c>
      <c r="L71" s="26">
        <f t="shared" si="26"/>
        <v>2550.105174716135</v>
      </c>
      <c r="M71" s="26">
        <f t="shared" si="27"/>
        <v>4281.7944848739371</v>
      </c>
      <c r="N71" s="26">
        <f t="shared" si="28"/>
        <v>2.0872897313239753</v>
      </c>
      <c r="O71" s="24">
        <f t="shared" si="29"/>
        <v>2.0495698978770216</v>
      </c>
      <c r="P71" s="26">
        <f t="shared" si="30"/>
        <v>1.613951079818809</v>
      </c>
      <c r="Q71" s="26">
        <f t="shared" si="31"/>
        <v>2.4851887159352337</v>
      </c>
      <c r="R71" s="26">
        <f t="shared" si="32"/>
        <v>1.5300631048296809</v>
      </c>
      <c r="S71" s="26">
        <f t="shared" si="33"/>
        <v>2.5690766909243621</v>
      </c>
      <c r="T71" s="112"/>
    </row>
    <row r="72" spans="1:20" x14ac:dyDescent="0.35">
      <c r="A72">
        <f>sample!B72</f>
        <v>1.6739123012745878</v>
      </c>
      <c r="B72">
        <v>0.1987468139310431</v>
      </c>
      <c r="C72">
        <f t="shared" si="17"/>
        <v>2643.3326252828733</v>
      </c>
      <c r="D72" s="25">
        <f t="shared" si="18"/>
        <v>0.27040219467269222</v>
      </c>
      <c r="E72" s="26">
        <f t="shared" si="19"/>
        <v>0.21584472762747298</v>
      </c>
      <c r="F72" s="26">
        <f t="shared" si="20"/>
        <v>0.32495966171791146</v>
      </c>
      <c r="G72" s="26">
        <f t="shared" si="21"/>
        <v>0.20533848859179399</v>
      </c>
      <c r="H72" s="26">
        <f t="shared" si="22"/>
        <v>0.33546590075359045</v>
      </c>
      <c r="I72" s="26">
        <f t="shared" si="23"/>
        <v>3596.3491891468066</v>
      </c>
      <c r="J72" s="26">
        <f t="shared" si="24"/>
        <v>2870.7348774453903</v>
      </c>
      <c r="K72" s="26">
        <f t="shared" si="25"/>
        <v>4321.9635008482228</v>
      </c>
      <c r="L72" s="26">
        <f t="shared" si="26"/>
        <v>2731.0018982708602</v>
      </c>
      <c r="M72" s="26">
        <f t="shared" si="27"/>
        <v>4461.6964800227524</v>
      </c>
      <c r="N72" s="26">
        <f t="shared" si="28"/>
        <v>1.585999575169724</v>
      </c>
      <c r="O72" s="24">
        <f t="shared" si="29"/>
        <v>2.1578095134880839</v>
      </c>
      <c r="P72" s="26">
        <f t="shared" si="30"/>
        <v>1.7224409264672342</v>
      </c>
      <c r="Q72" s="26">
        <f t="shared" si="31"/>
        <v>2.5931781005089336</v>
      </c>
      <c r="R72" s="26">
        <f t="shared" si="32"/>
        <v>1.6386011389625161</v>
      </c>
      <c r="S72" s="26">
        <f t="shared" si="33"/>
        <v>2.6770178880136513</v>
      </c>
      <c r="T72" s="112"/>
    </row>
    <row r="73" spans="1:20" x14ac:dyDescent="0.35">
      <c r="A73">
        <f>sample!B73</f>
        <v>1.9645281973119024</v>
      </c>
      <c r="B73">
        <v>0.32816810153175463</v>
      </c>
      <c r="C73">
        <f t="shared" si="17"/>
        <v>4364.6357503723366</v>
      </c>
      <c r="D73" s="25">
        <f t="shared" si="18"/>
        <v>0.35165098849937648</v>
      </c>
      <c r="E73" s="26">
        <f t="shared" si="19"/>
        <v>0.29710081772649194</v>
      </c>
      <c r="F73" s="26">
        <f t="shared" si="20"/>
        <v>0.40620115927226103</v>
      </c>
      <c r="G73" s="26">
        <f t="shared" si="21"/>
        <v>0.28659598374836737</v>
      </c>
      <c r="H73" s="26">
        <f t="shared" si="22"/>
        <v>0.4167059932503856</v>
      </c>
      <c r="I73" s="26">
        <f t="shared" si="23"/>
        <v>4676.958147041707</v>
      </c>
      <c r="J73" s="26">
        <f t="shared" si="24"/>
        <v>3951.4408757623428</v>
      </c>
      <c r="K73" s="26">
        <f t="shared" si="25"/>
        <v>5402.4754183210716</v>
      </c>
      <c r="L73" s="26">
        <f t="shared" si="26"/>
        <v>3811.7265838532858</v>
      </c>
      <c r="M73" s="26">
        <f t="shared" si="27"/>
        <v>5542.1897102301282</v>
      </c>
      <c r="N73" s="26">
        <f t="shared" si="28"/>
        <v>2.6187814502234019</v>
      </c>
      <c r="O73" s="24">
        <f t="shared" si="29"/>
        <v>2.8061748882250241</v>
      </c>
      <c r="P73" s="26">
        <f t="shared" si="30"/>
        <v>2.3708645254574057</v>
      </c>
      <c r="Q73" s="26">
        <f t="shared" si="31"/>
        <v>3.2414852509926426</v>
      </c>
      <c r="R73" s="26">
        <f t="shared" si="32"/>
        <v>2.2870359503119713</v>
      </c>
      <c r="S73" s="26">
        <f t="shared" si="33"/>
        <v>3.3253138261380766</v>
      </c>
      <c r="T73" s="112"/>
    </row>
    <row r="74" spans="1:20" x14ac:dyDescent="0.35">
      <c r="A74">
        <f>sample!B74</f>
        <v>1.9042006416254511</v>
      </c>
      <c r="B74">
        <v>0.31355826231152339</v>
      </c>
      <c r="C74">
        <f t="shared" si="17"/>
        <v>4170.3248887432619</v>
      </c>
      <c r="D74" s="25">
        <f t="shared" si="18"/>
        <v>0.33478494228211464</v>
      </c>
      <c r="E74" s="26">
        <f t="shared" si="19"/>
        <v>0.2802587218200383</v>
      </c>
      <c r="F74" s="26">
        <f t="shared" si="20"/>
        <v>0.38931116274419098</v>
      </c>
      <c r="G74" s="26">
        <f t="shared" si="21"/>
        <v>0.26975850000050455</v>
      </c>
      <c r="H74" s="26">
        <f t="shared" si="22"/>
        <v>0.39981138456372473</v>
      </c>
      <c r="I74" s="26">
        <f t="shared" si="23"/>
        <v>4452.6397323521242</v>
      </c>
      <c r="J74" s="26">
        <f t="shared" si="24"/>
        <v>3727.4410002065092</v>
      </c>
      <c r="K74" s="26">
        <f t="shared" si="25"/>
        <v>5177.8384644977396</v>
      </c>
      <c r="L74" s="26">
        <f t="shared" si="26"/>
        <v>3587.7880500067108</v>
      </c>
      <c r="M74" s="26">
        <f t="shared" si="27"/>
        <v>5317.4914146975389</v>
      </c>
      <c r="N74" s="26">
        <f t="shared" si="28"/>
        <v>2.5021949332459572</v>
      </c>
      <c r="O74" s="24">
        <f t="shared" si="29"/>
        <v>2.6715838394112743</v>
      </c>
      <c r="P74" s="26">
        <f t="shared" si="30"/>
        <v>2.2364646001239055</v>
      </c>
      <c r="Q74" s="26">
        <f t="shared" si="31"/>
        <v>3.1067030786986436</v>
      </c>
      <c r="R74" s="26">
        <f t="shared" si="32"/>
        <v>2.1526728300040263</v>
      </c>
      <c r="S74" s="26">
        <f t="shared" si="33"/>
        <v>3.1904948488185232</v>
      </c>
      <c r="T74" s="112"/>
    </row>
    <row r="75" spans="1:20" x14ac:dyDescent="0.35">
      <c r="A75">
        <f>sample!B75</f>
        <v>1.8256930892802741</v>
      </c>
      <c r="B75">
        <v>0.31663529165604098</v>
      </c>
      <c r="C75">
        <f t="shared" si="17"/>
        <v>4211.2493790253457</v>
      </c>
      <c r="D75" s="25">
        <f t="shared" si="18"/>
        <v>0.31283623258898796</v>
      </c>
      <c r="E75" s="26">
        <f t="shared" si="19"/>
        <v>0.25832120463754554</v>
      </c>
      <c r="F75" s="26">
        <f t="shared" si="20"/>
        <v>0.36735126054043038</v>
      </c>
      <c r="G75" s="26">
        <f t="shared" si="21"/>
        <v>0.24782313818186025</v>
      </c>
      <c r="H75" s="26">
        <f t="shared" si="22"/>
        <v>0.37784932699611568</v>
      </c>
      <c r="I75" s="26">
        <f t="shared" si="23"/>
        <v>4160.7218934335397</v>
      </c>
      <c r="J75" s="26">
        <f t="shared" si="24"/>
        <v>3435.6720216793556</v>
      </c>
      <c r="K75" s="26">
        <f t="shared" si="25"/>
        <v>4885.7717651877238</v>
      </c>
      <c r="L75" s="26">
        <f t="shared" si="26"/>
        <v>3296.0477378187416</v>
      </c>
      <c r="M75" s="26">
        <f t="shared" si="27"/>
        <v>5025.3960490483387</v>
      </c>
      <c r="N75" s="26">
        <f t="shared" si="28"/>
        <v>2.5267496274152075</v>
      </c>
      <c r="O75" s="24">
        <f t="shared" si="29"/>
        <v>2.4964331360601237</v>
      </c>
      <c r="P75" s="26">
        <f t="shared" si="30"/>
        <v>2.0614032130076132</v>
      </c>
      <c r="Q75" s="26">
        <f t="shared" si="31"/>
        <v>2.9314630591126343</v>
      </c>
      <c r="R75" s="26">
        <f t="shared" si="32"/>
        <v>1.9776286426912448</v>
      </c>
      <c r="S75" s="26">
        <f t="shared" si="33"/>
        <v>3.0152376294290031</v>
      </c>
      <c r="T75" s="112"/>
    </row>
    <row r="76" spans="1:20" x14ac:dyDescent="0.35">
      <c r="A76">
        <f>sample!B76</f>
        <v>1.8496279258557706</v>
      </c>
      <c r="B76">
        <v>0.33542317304078439</v>
      </c>
      <c r="C76">
        <f t="shared" si="17"/>
        <v>4461.1282014424323</v>
      </c>
      <c r="D76" s="25">
        <f t="shared" si="18"/>
        <v>0.31952780255716418</v>
      </c>
      <c r="E76" s="26">
        <f t="shared" si="19"/>
        <v>0.26501175722871179</v>
      </c>
      <c r="F76" s="26">
        <f t="shared" si="20"/>
        <v>0.37404384788561656</v>
      </c>
      <c r="G76" s="26">
        <f t="shared" si="21"/>
        <v>0.25451349485472902</v>
      </c>
      <c r="H76" s="26">
        <f t="shared" si="22"/>
        <v>0.38454211025959933</v>
      </c>
      <c r="I76" s="26">
        <f t="shared" si="23"/>
        <v>4249.7197740102838</v>
      </c>
      <c r="J76" s="26">
        <f t="shared" si="24"/>
        <v>3524.6563711418667</v>
      </c>
      <c r="K76" s="26">
        <f t="shared" si="25"/>
        <v>4974.7831768787</v>
      </c>
      <c r="L76" s="26">
        <f t="shared" si="26"/>
        <v>3385.0294815678963</v>
      </c>
      <c r="M76" s="26">
        <f t="shared" si="27"/>
        <v>5114.4100664526713</v>
      </c>
      <c r="N76" s="26">
        <f t="shared" si="28"/>
        <v>2.6766769208654595</v>
      </c>
      <c r="O76" s="24">
        <f t="shared" si="29"/>
        <v>2.5498318644061704</v>
      </c>
      <c r="P76" s="26">
        <f t="shared" si="30"/>
        <v>2.1147938226851197</v>
      </c>
      <c r="Q76" s="26">
        <f t="shared" si="31"/>
        <v>2.9848699061272197</v>
      </c>
      <c r="R76" s="26">
        <f t="shared" si="32"/>
        <v>2.0310176889407376</v>
      </c>
      <c r="S76" s="26">
        <f t="shared" si="33"/>
        <v>3.0686460398716027</v>
      </c>
      <c r="T76" s="112"/>
    </row>
    <row r="77" spans="1:20" x14ac:dyDescent="0.35">
      <c r="A77">
        <f>sample!B77</f>
        <v>1.7935138926208118</v>
      </c>
      <c r="B77">
        <v>0.24004288954960035</v>
      </c>
      <c r="C77">
        <f t="shared" si="17"/>
        <v>3192.5704310096849</v>
      </c>
      <c r="D77" s="25">
        <f t="shared" si="18"/>
        <v>0.30383974977251715</v>
      </c>
      <c r="E77" s="26">
        <f t="shared" si="19"/>
        <v>0.24932277842296696</v>
      </c>
      <c r="F77" s="26">
        <f t="shared" si="20"/>
        <v>0.35835672112206735</v>
      </c>
      <c r="G77" s="26">
        <f t="shared" si="21"/>
        <v>0.23882433772327494</v>
      </c>
      <c r="H77" s="26">
        <f t="shared" si="22"/>
        <v>0.36885516182175937</v>
      </c>
      <c r="I77" s="26">
        <f t="shared" si="23"/>
        <v>4041.0686719744781</v>
      </c>
      <c r="J77" s="26">
        <f t="shared" si="24"/>
        <v>3315.9929530254603</v>
      </c>
      <c r="K77" s="26">
        <f t="shared" si="25"/>
        <v>4766.1443909234958</v>
      </c>
      <c r="L77" s="26">
        <f t="shared" si="26"/>
        <v>3176.3636917195568</v>
      </c>
      <c r="M77" s="26">
        <f t="shared" si="27"/>
        <v>4905.773652229399</v>
      </c>
      <c r="N77" s="26">
        <f t="shared" si="28"/>
        <v>1.9155422586058108</v>
      </c>
      <c r="O77" s="24">
        <f t="shared" si="29"/>
        <v>2.4246412031846867</v>
      </c>
      <c r="P77" s="26">
        <f t="shared" si="30"/>
        <v>1.9895957718152761</v>
      </c>
      <c r="Q77" s="26">
        <f t="shared" si="31"/>
        <v>2.8596866345540972</v>
      </c>
      <c r="R77" s="26">
        <f t="shared" si="32"/>
        <v>1.905818215031734</v>
      </c>
      <c r="S77" s="26">
        <f t="shared" si="33"/>
        <v>2.9434641913376391</v>
      </c>
      <c r="T77" s="112"/>
    </row>
    <row r="78" spans="1:20" x14ac:dyDescent="0.35">
      <c r="A78">
        <f>sample!B78</f>
        <v>2.0425008402837888</v>
      </c>
      <c r="B78">
        <v>0.33792324370104743</v>
      </c>
      <c r="C78">
        <f t="shared" si="17"/>
        <v>4494.3791412239307</v>
      </c>
      <c r="D78" s="25">
        <f t="shared" si="18"/>
        <v>0.37345015117192015</v>
      </c>
      <c r="E78" s="26">
        <f t="shared" si="19"/>
        <v>0.31884929322351319</v>
      </c>
      <c r="F78" s="26">
        <f t="shared" si="20"/>
        <v>0.42805100912032712</v>
      </c>
      <c r="G78" s="26">
        <f t="shared" si="21"/>
        <v>0.30833469831602506</v>
      </c>
      <c r="H78" s="26">
        <f t="shared" si="22"/>
        <v>0.43856560402781525</v>
      </c>
      <c r="I78" s="26">
        <f t="shared" si="23"/>
        <v>4966.8870105865381</v>
      </c>
      <c r="J78" s="26">
        <f t="shared" si="24"/>
        <v>4240.6955998727253</v>
      </c>
      <c r="K78" s="26">
        <f t="shared" si="25"/>
        <v>5693.0784213003508</v>
      </c>
      <c r="L78" s="26">
        <f t="shared" si="26"/>
        <v>4100.8514876031331</v>
      </c>
      <c r="M78" s="26">
        <f t="shared" si="27"/>
        <v>5832.922533569943</v>
      </c>
      <c r="N78" s="26">
        <f t="shared" si="28"/>
        <v>2.6966274847343583</v>
      </c>
      <c r="O78" s="24">
        <f t="shared" si="29"/>
        <v>2.9801322063519229</v>
      </c>
      <c r="P78" s="26">
        <f t="shared" si="30"/>
        <v>2.544417359923635</v>
      </c>
      <c r="Q78" s="26">
        <f t="shared" si="31"/>
        <v>3.4158470527802103</v>
      </c>
      <c r="R78" s="26">
        <f t="shared" si="32"/>
        <v>2.4605108925618797</v>
      </c>
      <c r="S78" s="26">
        <f t="shared" si="33"/>
        <v>3.4997535201419656</v>
      </c>
      <c r="T78" s="112"/>
    </row>
    <row r="79" spans="1:20" x14ac:dyDescent="0.35">
      <c r="A79">
        <f>sample!B79</f>
        <v>1.7271477085981202</v>
      </c>
      <c r="B79">
        <v>0.26299416769592998</v>
      </c>
      <c r="C79">
        <f t="shared" si="17"/>
        <v>3497.8224303558691</v>
      </c>
      <c r="D79" s="25">
        <f t="shared" si="18"/>
        <v>0.28528545705746516</v>
      </c>
      <c r="E79" s="26">
        <f t="shared" si="19"/>
        <v>0.23075248745575944</v>
      </c>
      <c r="F79" s="26">
        <f t="shared" si="20"/>
        <v>0.33981842665917089</v>
      </c>
      <c r="G79" s="26">
        <f t="shared" si="21"/>
        <v>0.22025096594109556</v>
      </c>
      <c r="H79" s="26">
        <f t="shared" si="22"/>
        <v>0.35031994817383477</v>
      </c>
      <c r="I79" s="26">
        <f t="shared" si="23"/>
        <v>3794.2965788642864</v>
      </c>
      <c r="J79" s="26">
        <f t="shared" si="24"/>
        <v>3069.0080831616006</v>
      </c>
      <c r="K79" s="26">
        <f t="shared" si="25"/>
        <v>4519.5850745669732</v>
      </c>
      <c r="L79" s="26">
        <f t="shared" si="26"/>
        <v>2929.3378470165708</v>
      </c>
      <c r="M79" s="26">
        <f t="shared" si="27"/>
        <v>4659.2553107120029</v>
      </c>
      <c r="N79" s="26">
        <f t="shared" si="28"/>
        <v>2.0986934582135213</v>
      </c>
      <c r="O79" s="24">
        <f t="shared" si="29"/>
        <v>2.2765779473185717</v>
      </c>
      <c r="P79" s="26">
        <f t="shared" si="30"/>
        <v>1.8414048498969602</v>
      </c>
      <c r="Q79" s="26">
        <f t="shared" si="31"/>
        <v>2.7117510447401836</v>
      </c>
      <c r="R79" s="26">
        <f t="shared" si="32"/>
        <v>1.7576027082099424</v>
      </c>
      <c r="S79" s="26">
        <f t="shared" si="33"/>
        <v>2.7955531864272016</v>
      </c>
      <c r="T79" s="112"/>
    </row>
    <row r="80" spans="1:20" x14ac:dyDescent="0.35">
      <c r="A80">
        <f>sample!B80</f>
        <v>1.7485593024647348</v>
      </c>
      <c r="B80">
        <v>0.29625687791916128</v>
      </c>
      <c r="C80">
        <f t="shared" si="17"/>
        <v>3940.2164763248452</v>
      </c>
      <c r="D80" s="25">
        <f t="shared" si="18"/>
        <v>0.29127159270692699</v>
      </c>
      <c r="E80" s="26">
        <f t="shared" si="19"/>
        <v>0.23674554879278126</v>
      </c>
      <c r="F80" s="26">
        <f t="shared" si="20"/>
        <v>0.34579763662107271</v>
      </c>
      <c r="G80" s="26">
        <f t="shared" si="21"/>
        <v>0.22624536097143072</v>
      </c>
      <c r="H80" s="26">
        <f t="shared" si="22"/>
        <v>0.35629782444242325</v>
      </c>
      <c r="I80" s="26">
        <f t="shared" si="23"/>
        <v>3873.912183002129</v>
      </c>
      <c r="J80" s="26">
        <f t="shared" si="24"/>
        <v>3148.7157989439906</v>
      </c>
      <c r="K80" s="26">
        <f t="shared" si="25"/>
        <v>4599.108567060267</v>
      </c>
      <c r="L80" s="26">
        <f t="shared" si="26"/>
        <v>3009.0633009200283</v>
      </c>
      <c r="M80" s="26">
        <f t="shared" si="27"/>
        <v>4738.7610650842289</v>
      </c>
      <c r="N80" s="26">
        <f t="shared" si="28"/>
        <v>2.3641298857949069</v>
      </c>
      <c r="O80" s="24">
        <f t="shared" si="29"/>
        <v>2.3243473098012775</v>
      </c>
      <c r="P80" s="26">
        <f t="shared" si="30"/>
        <v>1.8892294793663944</v>
      </c>
      <c r="Q80" s="26">
        <f t="shared" si="31"/>
        <v>2.7594651402361601</v>
      </c>
      <c r="R80" s="26">
        <f t="shared" si="32"/>
        <v>1.8054379805520169</v>
      </c>
      <c r="S80" s="26">
        <f t="shared" si="33"/>
        <v>2.8432566390505372</v>
      </c>
      <c r="T80" s="112"/>
    </row>
    <row r="81" spans="1:20" x14ac:dyDescent="0.35">
      <c r="A81">
        <f>sample!B81</f>
        <v>1.7289417991051081</v>
      </c>
      <c r="B81">
        <v>0.250398153519723</v>
      </c>
      <c r="C81">
        <f t="shared" si="17"/>
        <v>3330.2954418123159</v>
      </c>
      <c r="D81" s="25">
        <f t="shared" si="18"/>
        <v>0.28578703901391106</v>
      </c>
      <c r="E81" s="26">
        <f t="shared" si="19"/>
        <v>0.23125471420633426</v>
      </c>
      <c r="F81" s="26">
        <f t="shared" si="20"/>
        <v>0.34031936382148786</v>
      </c>
      <c r="G81" s="26">
        <f t="shared" si="21"/>
        <v>0.22075331686094757</v>
      </c>
      <c r="H81" s="26">
        <f t="shared" si="22"/>
        <v>0.35082076116687455</v>
      </c>
      <c r="I81" s="26">
        <f t="shared" si="23"/>
        <v>3800.9676188850171</v>
      </c>
      <c r="J81" s="26">
        <f t="shared" si="24"/>
        <v>3075.6876989442453</v>
      </c>
      <c r="K81" s="26">
        <f t="shared" si="25"/>
        <v>4526.2475388257881</v>
      </c>
      <c r="L81" s="26">
        <f t="shared" si="26"/>
        <v>2936.0191142506028</v>
      </c>
      <c r="M81" s="26">
        <f t="shared" si="27"/>
        <v>4665.9161235194315</v>
      </c>
      <c r="N81" s="26">
        <f t="shared" si="28"/>
        <v>1.9981772650873895</v>
      </c>
      <c r="O81" s="24">
        <f t="shared" si="29"/>
        <v>2.2805805713310101</v>
      </c>
      <c r="P81" s="26">
        <f t="shared" si="30"/>
        <v>1.8454126193665472</v>
      </c>
      <c r="Q81" s="26">
        <f t="shared" si="31"/>
        <v>2.7157485232954728</v>
      </c>
      <c r="R81" s="26">
        <f t="shared" si="32"/>
        <v>1.7616114685503617</v>
      </c>
      <c r="S81" s="26">
        <f t="shared" si="33"/>
        <v>2.7995496741116588</v>
      </c>
      <c r="T81" s="112"/>
    </row>
    <row r="82" spans="1:20" x14ac:dyDescent="0.35">
      <c r="A82">
        <f>sample!B82</f>
        <v>1.8766199251845654</v>
      </c>
      <c r="B82">
        <v>0.27525622574114506</v>
      </c>
      <c r="C82">
        <f t="shared" si="17"/>
        <v>3660.9078023572292</v>
      </c>
      <c r="D82" s="25">
        <f t="shared" si="18"/>
        <v>0.32707407727351234</v>
      </c>
      <c r="E82" s="26">
        <f t="shared" si="19"/>
        <v>0.27255436406066352</v>
      </c>
      <c r="F82" s="26">
        <f t="shared" si="20"/>
        <v>0.38159379048636116</v>
      </c>
      <c r="G82" s="26">
        <f t="shared" si="21"/>
        <v>0.26205539535494815</v>
      </c>
      <c r="H82" s="26">
        <f t="shared" si="22"/>
        <v>0.39209275919207653</v>
      </c>
      <c r="I82" s="26">
        <f t="shared" si="23"/>
        <v>4350.0852277377144</v>
      </c>
      <c r="J82" s="26">
        <f t="shared" si="24"/>
        <v>3624.9730420068249</v>
      </c>
      <c r="K82" s="26">
        <f t="shared" si="25"/>
        <v>5075.1974134686034</v>
      </c>
      <c r="L82" s="26">
        <f t="shared" si="26"/>
        <v>3485.3367582208102</v>
      </c>
      <c r="M82" s="26">
        <f t="shared" si="27"/>
        <v>5214.8336972546185</v>
      </c>
      <c r="N82" s="26">
        <f t="shared" si="28"/>
        <v>2.1965446814143372</v>
      </c>
      <c r="O82" s="24">
        <f t="shared" si="29"/>
        <v>2.6100511366426287</v>
      </c>
      <c r="P82" s="26">
        <f t="shared" si="30"/>
        <v>2.1749838252040949</v>
      </c>
      <c r="Q82" s="26">
        <f t="shared" si="31"/>
        <v>3.0451184480811619</v>
      </c>
      <c r="R82" s="26">
        <f t="shared" si="32"/>
        <v>2.0912020549324861</v>
      </c>
      <c r="S82" s="26">
        <f t="shared" si="33"/>
        <v>3.1289002183527708</v>
      </c>
      <c r="T82" s="112"/>
    </row>
    <row r="83" spans="1:20" x14ac:dyDescent="0.35">
      <c r="A83">
        <f>sample!B83</f>
        <v>1.8772257119135747</v>
      </c>
      <c r="B83">
        <v>0.23933951611050452</v>
      </c>
      <c r="C83">
        <f t="shared" si="17"/>
        <v>3183.2155642697103</v>
      </c>
      <c r="D83" s="25">
        <f t="shared" si="18"/>
        <v>0.32724343979538173</v>
      </c>
      <c r="E83" s="26">
        <f t="shared" si="19"/>
        <v>0.27272361361124897</v>
      </c>
      <c r="F83" s="26">
        <f t="shared" si="20"/>
        <v>0.38176326597951449</v>
      </c>
      <c r="G83" s="26">
        <f t="shared" si="21"/>
        <v>0.2622246231504306</v>
      </c>
      <c r="H83" s="26">
        <f t="shared" si="22"/>
        <v>0.39226225644033286</v>
      </c>
      <c r="I83" s="26">
        <f t="shared" si="23"/>
        <v>4352.3377492785767</v>
      </c>
      <c r="J83" s="26">
        <f t="shared" si="24"/>
        <v>3627.2240610296112</v>
      </c>
      <c r="K83" s="26">
        <f t="shared" si="25"/>
        <v>5077.451437527543</v>
      </c>
      <c r="L83" s="26">
        <f t="shared" si="26"/>
        <v>3487.587487900727</v>
      </c>
      <c r="M83" s="26">
        <f t="shared" si="27"/>
        <v>5217.0880106564273</v>
      </c>
      <c r="N83" s="26">
        <f t="shared" si="28"/>
        <v>1.9099293385618261</v>
      </c>
      <c r="O83" s="24">
        <f t="shared" si="29"/>
        <v>2.6114026495671459</v>
      </c>
      <c r="P83" s="26">
        <f t="shared" si="30"/>
        <v>2.1763344366177666</v>
      </c>
      <c r="Q83" s="26">
        <f t="shared" si="31"/>
        <v>3.0464708625165255</v>
      </c>
      <c r="R83" s="26">
        <f t="shared" si="32"/>
        <v>2.092552492740436</v>
      </c>
      <c r="S83" s="26">
        <f t="shared" si="33"/>
        <v>3.1302528063938562</v>
      </c>
      <c r="T83" s="112"/>
    </row>
    <row r="84" spans="1:20" x14ac:dyDescent="0.35">
      <c r="A84">
        <f>sample!B84</f>
        <v>2.1632976607597247</v>
      </c>
      <c r="B84">
        <v>0.40117748542841375</v>
      </c>
      <c r="C84">
        <f t="shared" si="17"/>
        <v>5335.6605561979031</v>
      </c>
      <c r="D84" s="25">
        <f t="shared" si="18"/>
        <v>0.40722186185806963</v>
      </c>
      <c r="E84" s="26">
        <f t="shared" si="19"/>
        <v>0.35249869066747663</v>
      </c>
      <c r="F84" s="26">
        <f t="shared" si="20"/>
        <v>0.46194503304866263</v>
      </c>
      <c r="G84" s="26">
        <f t="shared" si="21"/>
        <v>0.3419605416576954</v>
      </c>
      <c r="H84" s="26">
        <f t="shared" si="22"/>
        <v>0.47248318205844386</v>
      </c>
      <c r="I84" s="26">
        <f t="shared" si="23"/>
        <v>5416.0507627123261</v>
      </c>
      <c r="J84" s="26">
        <f t="shared" si="24"/>
        <v>4688.2325858774393</v>
      </c>
      <c r="K84" s="26">
        <f t="shared" si="25"/>
        <v>6143.8689395472138</v>
      </c>
      <c r="L84" s="26">
        <f t="shared" si="26"/>
        <v>4548.075204047349</v>
      </c>
      <c r="M84" s="26">
        <f t="shared" si="27"/>
        <v>6284.0263213773032</v>
      </c>
      <c r="N84" s="26">
        <f t="shared" si="28"/>
        <v>3.2013963337187419</v>
      </c>
      <c r="O84" s="24">
        <f t="shared" si="29"/>
        <v>3.2496304576273953</v>
      </c>
      <c r="P84" s="26">
        <f t="shared" si="30"/>
        <v>2.8129395515264632</v>
      </c>
      <c r="Q84" s="26">
        <f t="shared" si="31"/>
        <v>3.6863213637283283</v>
      </c>
      <c r="R84" s="26">
        <f t="shared" si="32"/>
        <v>2.7288451224284094</v>
      </c>
      <c r="S84" s="26">
        <f t="shared" si="33"/>
        <v>3.7704157928263817</v>
      </c>
      <c r="T84" s="112"/>
    </row>
    <row r="85" spans="1:20" x14ac:dyDescent="0.35">
      <c r="A85">
        <f>sample!B85</f>
        <v>2.0028328279255185</v>
      </c>
      <c r="B85">
        <v>0.29544912128979994</v>
      </c>
      <c r="C85">
        <f t="shared" si="17"/>
        <v>3929.4733131543394</v>
      </c>
      <c r="D85" s="25">
        <f t="shared" si="18"/>
        <v>0.36235998645086287</v>
      </c>
      <c r="E85" s="26">
        <f t="shared" si="19"/>
        <v>0.30778769272057221</v>
      </c>
      <c r="F85" s="26">
        <f t="shared" si="20"/>
        <v>0.41693228018115353</v>
      </c>
      <c r="G85" s="26">
        <f t="shared" si="21"/>
        <v>0.29727859848090554</v>
      </c>
      <c r="H85" s="26">
        <f t="shared" si="22"/>
        <v>0.4274413744208202</v>
      </c>
      <c r="I85" s="26">
        <f t="shared" si="23"/>
        <v>4819.3878197964768</v>
      </c>
      <c r="J85" s="26">
        <f t="shared" si="24"/>
        <v>4093.5763131836106</v>
      </c>
      <c r="K85" s="26">
        <f t="shared" si="25"/>
        <v>5545.1993264093426</v>
      </c>
      <c r="L85" s="26">
        <f t="shared" si="26"/>
        <v>3953.8053597960434</v>
      </c>
      <c r="M85" s="26">
        <f t="shared" si="27"/>
        <v>5684.9702797969085</v>
      </c>
      <c r="N85" s="26">
        <f t="shared" si="28"/>
        <v>2.3576839878926035</v>
      </c>
      <c r="O85" s="24">
        <f t="shared" si="29"/>
        <v>2.8916326918778861</v>
      </c>
      <c r="P85" s="26">
        <f t="shared" si="30"/>
        <v>2.4561457879101662</v>
      </c>
      <c r="Q85" s="26">
        <f t="shared" si="31"/>
        <v>3.3271195958456055</v>
      </c>
      <c r="R85" s="26">
        <f t="shared" si="32"/>
        <v>2.3722832158776259</v>
      </c>
      <c r="S85" s="26">
        <f t="shared" si="33"/>
        <v>3.4109821678781449</v>
      </c>
      <c r="T85" s="112"/>
    </row>
    <row r="86" spans="1:20" x14ac:dyDescent="0.35">
      <c r="A86">
        <f>sample!B86</f>
        <v>1.7981918571393041</v>
      </c>
      <c r="B86">
        <v>0.32875338418418504</v>
      </c>
      <c r="C86">
        <f t="shared" si="17"/>
        <v>4372.4200096496606</v>
      </c>
      <c r="D86" s="25">
        <f t="shared" si="18"/>
        <v>0.30514758936379238</v>
      </c>
      <c r="E86" s="26">
        <f t="shared" si="19"/>
        <v>0.25063113643449825</v>
      </c>
      <c r="F86" s="26">
        <f t="shared" si="20"/>
        <v>0.35966404229308652</v>
      </c>
      <c r="G86" s="26">
        <f t="shared" si="21"/>
        <v>0.24013279556801742</v>
      </c>
      <c r="H86" s="26">
        <f t="shared" si="22"/>
        <v>0.37016238315956734</v>
      </c>
      <c r="I86" s="26">
        <f t="shared" si="23"/>
        <v>4058.4629385384387</v>
      </c>
      <c r="J86" s="26">
        <f t="shared" si="24"/>
        <v>3333.3941145788267</v>
      </c>
      <c r="K86" s="26">
        <f t="shared" si="25"/>
        <v>4783.5317624980507</v>
      </c>
      <c r="L86" s="26">
        <f t="shared" si="26"/>
        <v>3193.7661810546315</v>
      </c>
      <c r="M86" s="26">
        <f t="shared" si="27"/>
        <v>4923.159696022246</v>
      </c>
      <c r="N86" s="26">
        <f t="shared" si="28"/>
        <v>2.6234520057897961</v>
      </c>
      <c r="O86" s="24">
        <f t="shared" si="29"/>
        <v>2.4350777631230631</v>
      </c>
      <c r="P86" s="26">
        <f t="shared" si="30"/>
        <v>2.0000364687472958</v>
      </c>
      <c r="Q86" s="26">
        <f t="shared" si="31"/>
        <v>2.8701190574988305</v>
      </c>
      <c r="R86" s="26">
        <f t="shared" si="32"/>
        <v>1.9162597086327788</v>
      </c>
      <c r="S86" s="26">
        <f t="shared" si="33"/>
        <v>2.9538958176133474</v>
      </c>
      <c r="T86" s="112"/>
    </row>
    <row r="87" spans="1:20" x14ac:dyDescent="0.35">
      <c r="A87">
        <f>sample!B87</f>
        <v>1.9463748816643887</v>
      </c>
      <c r="B87">
        <v>0.32467796085573952</v>
      </c>
      <c r="C87">
        <f t="shared" si="17"/>
        <v>4318.2168793813353</v>
      </c>
      <c r="D87" s="25">
        <f t="shared" si="18"/>
        <v>0.34657578435388059</v>
      </c>
      <c r="E87" s="26">
        <f t="shared" si="19"/>
        <v>0.29203422266508072</v>
      </c>
      <c r="F87" s="26">
        <f t="shared" si="20"/>
        <v>0.40111734604268046</v>
      </c>
      <c r="G87" s="26">
        <f t="shared" si="21"/>
        <v>0.28153104655525846</v>
      </c>
      <c r="H87" s="26">
        <f t="shared" si="22"/>
        <v>0.41162052215250272</v>
      </c>
      <c r="I87" s="26">
        <f t="shared" si="23"/>
        <v>4609.4579319066124</v>
      </c>
      <c r="J87" s="26">
        <f t="shared" si="24"/>
        <v>3884.0551614455735</v>
      </c>
      <c r="K87" s="26">
        <f t="shared" si="25"/>
        <v>5334.8607023676495</v>
      </c>
      <c r="L87" s="26">
        <f t="shared" si="26"/>
        <v>3744.3629191849373</v>
      </c>
      <c r="M87" s="26">
        <f t="shared" si="27"/>
        <v>5474.5529446282862</v>
      </c>
      <c r="N87" s="26">
        <f t="shared" si="28"/>
        <v>2.590930127628801</v>
      </c>
      <c r="O87" s="24">
        <f t="shared" si="29"/>
        <v>2.7656747591439674</v>
      </c>
      <c r="P87" s="26">
        <f t="shared" si="30"/>
        <v>2.3304330968673441</v>
      </c>
      <c r="Q87" s="26">
        <f t="shared" si="31"/>
        <v>3.2009164214205894</v>
      </c>
      <c r="R87" s="26">
        <f t="shared" si="32"/>
        <v>2.2466177515109624</v>
      </c>
      <c r="S87" s="26">
        <f t="shared" si="33"/>
        <v>3.2847317667769715</v>
      </c>
      <c r="T87" s="112"/>
    </row>
    <row r="88" spans="1:20" x14ac:dyDescent="0.35">
      <c r="A88">
        <f>sample!B88</f>
        <v>2.3359562290992737</v>
      </c>
      <c r="B88">
        <v>0.41457280222767351</v>
      </c>
      <c r="C88">
        <f t="shared" si="17"/>
        <v>5513.8182696280574</v>
      </c>
      <c r="D88" s="25">
        <f t="shared" si="18"/>
        <v>0.45549279477231486</v>
      </c>
      <c r="E88" s="26">
        <f t="shared" si="19"/>
        <v>0.40050308242473615</v>
      </c>
      <c r="F88" s="26">
        <f t="shared" si="20"/>
        <v>0.51048250711989351</v>
      </c>
      <c r="G88" s="26">
        <f t="shared" si="21"/>
        <v>0.38991360505863992</v>
      </c>
      <c r="H88" s="26">
        <f t="shared" si="22"/>
        <v>0.52107198448598979</v>
      </c>
      <c r="I88" s="26">
        <f t="shared" si="23"/>
        <v>6058.0541704717871</v>
      </c>
      <c r="J88" s="26">
        <f t="shared" si="24"/>
        <v>5326.6909962489908</v>
      </c>
      <c r="K88" s="26">
        <f t="shared" si="25"/>
        <v>6789.4173446945842</v>
      </c>
      <c r="L88" s="26">
        <f t="shared" si="26"/>
        <v>5185.8509472799115</v>
      </c>
      <c r="M88" s="26">
        <f t="shared" si="27"/>
        <v>6930.2573936636645</v>
      </c>
      <c r="N88" s="26">
        <f t="shared" si="28"/>
        <v>3.3082909617768341</v>
      </c>
      <c r="O88" s="24">
        <f t="shared" si="29"/>
        <v>3.6348325022830719</v>
      </c>
      <c r="P88" s="26">
        <f t="shared" si="30"/>
        <v>3.1960145977493943</v>
      </c>
      <c r="Q88" s="26">
        <f t="shared" si="31"/>
        <v>4.0736504068167507</v>
      </c>
      <c r="R88" s="26">
        <f t="shared" si="32"/>
        <v>3.1115105683679469</v>
      </c>
      <c r="S88" s="26">
        <f t="shared" si="33"/>
        <v>4.1581544361981981</v>
      </c>
      <c r="T88" s="112"/>
    </row>
    <row r="89" spans="1:20" x14ac:dyDescent="0.35">
      <c r="A89">
        <f>sample!B89</f>
        <v>1.8301361850789211</v>
      </c>
      <c r="B89">
        <v>0.28773909887122368</v>
      </c>
      <c r="C89">
        <f t="shared" si="17"/>
        <v>3826.9300149872747</v>
      </c>
      <c r="D89" s="25">
        <f t="shared" si="18"/>
        <v>0.31407840887534677</v>
      </c>
      <c r="E89" s="26">
        <f t="shared" si="19"/>
        <v>0.2595633508751588</v>
      </c>
      <c r="F89" s="26">
        <f t="shared" si="20"/>
        <v>0.36859346687553474</v>
      </c>
      <c r="G89" s="26">
        <f t="shared" si="21"/>
        <v>0.24906527863292727</v>
      </c>
      <c r="H89" s="26">
        <f t="shared" si="22"/>
        <v>0.37909153911776627</v>
      </c>
      <c r="I89" s="26">
        <f t="shared" si="23"/>
        <v>4177.2428380421115</v>
      </c>
      <c r="J89" s="26">
        <f t="shared" si="24"/>
        <v>3452.1925666396123</v>
      </c>
      <c r="K89" s="26">
        <f t="shared" si="25"/>
        <v>4902.2931094446121</v>
      </c>
      <c r="L89" s="26">
        <f t="shared" si="26"/>
        <v>3312.5682058179327</v>
      </c>
      <c r="M89" s="26">
        <f t="shared" si="27"/>
        <v>5041.9174702662913</v>
      </c>
      <c r="N89" s="26">
        <f t="shared" si="28"/>
        <v>2.2961580089923648</v>
      </c>
      <c r="O89" s="24">
        <f t="shared" si="29"/>
        <v>2.5063457028252669</v>
      </c>
      <c r="P89" s="26">
        <f t="shared" si="30"/>
        <v>2.0713155399837673</v>
      </c>
      <c r="Q89" s="26">
        <f t="shared" si="31"/>
        <v>2.941375865666767</v>
      </c>
      <c r="R89" s="26">
        <f t="shared" si="32"/>
        <v>1.9875409234907595</v>
      </c>
      <c r="S89" s="26">
        <f t="shared" si="33"/>
        <v>3.0251504821597748</v>
      </c>
      <c r="T89" s="112"/>
    </row>
    <row r="90" spans="1:20" x14ac:dyDescent="0.35">
      <c r="A90">
        <f>sample!B90</f>
        <v>1.6127907417283778</v>
      </c>
      <c r="B90">
        <v>0.21715065340725878</v>
      </c>
      <c r="C90">
        <f t="shared" si="17"/>
        <v>2888.1036903165418</v>
      </c>
      <c r="D90" s="25">
        <f t="shared" si="18"/>
        <v>0.25331416522334033</v>
      </c>
      <c r="E90" s="26">
        <f t="shared" si="19"/>
        <v>0.19871578587029468</v>
      </c>
      <c r="F90" s="26">
        <f t="shared" si="20"/>
        <v>0.30791254457638595</v>
      </c>
      <c r="G90" s="26">
        <f t="shared" si="21"/>
        <v>0.18820166827080392</v>
      </c>
      <c r="H90" s="26">
        <f t="shared" si="22"/>
        <v>0.31842666217587673</v>
      </c>
      <c r="I90" s="26">
        <f t="shared" si="23"/>
        <v>3369.0783974704259</v>
      </c>
      <c r="J90" s="26">
        <f t="shared" si="24"/>
        <v>2642.9199520749194</v>
      </c>
      <c r="K90" s="26">
        <f t="shared" si="25"/>
        <v>4095.2368428659329</v>
      </c>
      <c r="L90" s="26">
        <f t="shared" si="26"/>
        <v>2503.082188001692</v>
      </c>
      <c r="M90" s="26">
        <f t="shared" si="27"/>
        <v>4235.0746069391607</v>
      </c>
      <c r="N90" s="26">
        <f t="shared" si="28"/>
        <v>1.732862214189925</v>
      </c>
      <c r="O90" s="24">
        <f t="shared" si="29"/>
        <v>2.0214470384822554</v>
      </c>
      <c r="P90" s="26">
        <f t="shared" si="30"/>
        <v>1.5857519712449515</v>
      </c>
      <c r="Q90" s="26">
        <f t="shared" si="31"/>
        <v>2.4571421057195595</v>
      </c>
      <c r="R90" s="26">
        <f t="shared" si="32"/>
        <v>1.5018493128010151</v>
      </c>
      <c r="S90" s="26">
        <f t="shared" si="33"/>
        <v>2.5410447641634963</v>
      </c>
      <c r="T90" s="112"/>
    </row>
    <row r="91" spans="1:20" x14ac:dyDescent="0.35">
      <c r="A91">
        <f>sample!B91</f>
        <v>1.8401259171010569</v>
      </c>
      <c r="B91">
        <v>0.25476045848594742</v>
      </c>
      <c r="C91">
        <f t="shared" si="17"/>
        <v>3388.3140978631004</v>
      </c>
      <c r="D91" s="25">
        <f t="shared" si="18"/>
        <v>0.31687128321056945</v>
      </c>
      <c r="E91" s="26">
        <f t="shared" si="19"/>
        <v>0.26235589325677094</v>
      </c>
      <c r="F91" s="26">
        <f t="shared" si="20"/>
        <v>0.37138667316436796</v>
      </c>
      <c r="G91" s="26">
        <f t="shared" si="21"/>
        <v>0.25185775708957786</v>
      </c>
      <c r="H91" s="26">
        <f t="shared" si="22"/>
        <v>0.38188480933156105</v>
      </c>
      <c r="I91" s="26">
        <f t="shared" si="23"/>
        <v>4214.3880667005742</v>
      </c>
      <c r="J91" s="26">
        <f t="shared" si="24"/>
        <v>3489.3333803150535</v>
      </c>
      <c r="K91" s="26">
        <f t="shared" si="25"/>
        <v>4939.4427530860939</v>
      </c>
      <c r="L91" s="26">
        <f t="shared" si="26"/>
        <v>3349.7081692913853</v>
      </c>
      <c r="M91" s="26">
        <f t="shared" si="27"/>
        <v>5079.0679641097622</v>
      </c>
      <c r="N91" s="26">
        <f t="shared" si="28"/>
        <v>2.0329884587178602</v>
      </c>
      <c r="O91" s="24">
        <f t="shared" si="29"/>
        <v>2.5286328400203444</v>
      </c>
      <c r="P91" s="26">
        <f t="shared" si="30"/>
        <v>2.0936000281890319</v>
      </c>
      <c r="Q91" s="26">
        <f t="shared" si="31"/>
        <v>2.9636656518516564</v>
      </c>
      <c r="R91" s="26">
        <f t="shared" si="32"/>
        <v>2.0098249015748313</v>
      </c>
      <c r="S91" s="26">
        <f t="shared" si="33"/>
        <v>3.047440778465857</v>
      </c>
      <c r="T91" s="112"/>
    </row>
    <row r="92" spans="1:20" x14ac:dyDescent="0.35">
      <c r="A92">
        <f>sample!B92</f>
        <v>1.6694953653271671</v>
      </c>
      <c r="B92">
        <v>0.22432588899923256</v>
      </c>
      <c r="C92">
        <f t="shared" si="17"/>
        <v>2983.5343236897929</v>
      </c>
      <c r="D92" s="25">
        <f t="shared" si="18"/>
        <v>0.26916733201366011</v>
      </c>
      <c r="E92" s="26">
        <f t="shared" si="19"/>
        <v>0.21460736632989244</v>
      </c>
      <c r="F92" s="26">
        <f t="shared" si="20"/>
        <v>0.32372729769742775</v>
      </c>
      <c r="G92" s="26">
        <f t="shared" si="21"/>
        <v>0.20410064612646001</v>
      </c>
      <c r="H92" s="26">
        <f t="shared" si="22"/>
        <v>0.33423401790086021</v>
      </c>
      <c r="I92" s="26">
        <f t="shared" si="23"/>
        <v>3579.9255157816797</v>
      </c>
      <c r="J92" s="26">
        <f t="shared" si="24"/>
        <v>2854.2779721875695</v>
      </c>
      <c r="K92" s="26">
        <f t="shared" si="25"/>
        <v>4305.5730593757889</v>
      </c>
      <c r="L92" s="26">
        <f t="shared" si="26"/>
        <v>2714.5385934819178</v>
      </c>
      <c r="M92" s="26">
        <f t="shared" si="27"/>
        <v>4445.3124380814406</v>
      </c>
      <c r="N92" s="26">
        <f t="shared" si="28"/>
        <v>1.7901205942138756</v>
      </c>
      <c r="O92" s="24">
        <f t="shared" si="29"/>
        <v>2.1479553094690078</v>
      </c>
      <c r="P92" s="26">
        <f t="shared" si="30"/>
        <v>1.7125667833125415</v>
      </c>
      <c r="Q92" s="26">
        <f t="shared" si="31"/>
        <v>2.5833438356254734</v>
      </c>
      <c r="R92" s="26">
        <f t="shared" si="32"/>
        <v>1.6287231560891506</v>
      </c>
      <c r="S92" s="26">
        <f t="shared" si="33"/>
        <v>2.6671874628488643</v>
      </c>
      <c r="T92" s="112"/>
    </row>
    <row r="93" spans="1:20" x14ac:dyDescent="0.35">
      <c r="A93">
        <f>sample!B93</f>
        <v>1.909457157256506</v>
      </c>
      <c r="B93">
        <v>0.28945861825930652</v>
      </c>
      <c r="C93">
        <f t="shared" si="17"/>
        <v>3849.7996228487764</v>
      </c>
      <c r="D93" s="25">
        <f t="shared" si="18"/>
        <v>0.33625453001140904</v>
      </c>
      <c r="E93" s="26">
        <f t="shared" si="19"/>
        <v>0.28172675298878247</v>
      </c>
      <c r="F93" s="26">
        <f t="shared" si="20"/>
        <v>0.3907823070340356</v>
      </c>
      <c r="G93" s="26">
        <f t="shared" si="21"/>
        <v>0.27122623141931346</v>
      </c>
      <c r="H93" s="26">
        <f t="shared" si="22"/>
        <v>0.40128282860350462</v>
      </c>
      <c r="I93" s="26">
        <f t="shared" si="23"/>
        <v>4472.1852491517402</v>
      </c>
      <c r="J93" s="26">
        <f t="shared" si="24"/>
        <v>3746.9658147508067</v>
      </c>
      <c r="K93" s="26">
        <f t="shared" si="25"/>
        <v>5197.4046835526742</v>
      </c>
      <c r="L93" s="26">
        <f t="shared" si="26"/>
        <v>3607.3088778768688</v>
      </c>
      <c r="M93" s="26">
        <f t="shared" si="27"/>
        <v>5337.0616204266107</v>
      </c>
      <c r="N93" s="26">
        <f t="shared" si="28"/>
        <v>2.3098797737092656</v>
      </c>
      <c r="O93" s="24">
        <f t="shared" si="29"/>
        <v>2.6833111494910442</v>
      </c>
      <c r="P93" s="26">
        <f t="shared" si="30"/>
        <v>2.248179488850484</v>
      </c>
      <c r="Q93" s="26">
        <f t="shared" si="31"/>
        <v>3.1184428101316044</v>
      </c>
      <c r="R93" s="26">
        <f t="shared" si="32"/>
        <v>2.1643853267261211</v>
      </c>
      <c r="S93" s="26">
        <f t="shared" si="33"/>
        <v>3.2022369722559665</v>
      </c>
      <c r="T93" s="112"/>
    </row>
    <row r="94" spans="1:20" x14ac:dyDescent="0.35">
      <c r="A94">
        <f>sample!B94</f>
        <v>1.8086560016108457</v>
      </c>
      <c r="B94">
        <v>0.271482246327655</v>
      </c>
      <c r="C94">
        <f t="shared" si="17"/>
        <v>3610.7138761578112</v>
      </c>
      <c r="D94" s="25">
        <f t="shared" si="18"/>
        <v>0.30807309732235144</v>
      </c>
      <c r="E94" s="26">
        <f t="shared" si="19"/>
        <v>0.25355751350756051</v>
      </c>
      <c r="F94" s="26">
        <f t="shared" si="20"/>
        <v>0.36258868113714238</v>
      </c>
      <c r="G94" s="26">
        <f t="shared" si="21"/>
        <v>0.24305934000817381</v>
      </c>
      <c r="H94" s="26">
        <f t="shared" si="22"/>
        <v>0.37308685463652907</v>
      </c>
      <c r="I94" s="26">
        <f t="shared" si="23"/>
        <v>4097.3721943872742</v>
      </c>
      <c r="J94" s="26">
        <f t="shared" si="24"/>
        <v>3372.3149296505549</v>
      </c>
      <c r="K94" s="26">
        <f t="shared" si="25"/>
        <v>4822.4294591239932</v>
      </c>
      <c r="L94" s="26">
        <f t="shared" si="26"/>
        <v>3232.6892221087114</v>
      </c>
      <c r="M94" s="26">
        <f t="shared" si="27"/>
        <v>4962.0551666658366</v>
      </c>
      <c r="N94" s="26">
        <f t="shared" si="28"/>
        <v>2.1664283256946866</v>
      </c>
      <c r="O94" s="24">
        <f t="shared" si="29"/>
        <v>2.4584233166323646</v>
      </c>
      <c r="P94" s="26">
        <f t="shared" si="30"/>
        <v>2.023388957790333</v>
      </c>
      <c r="Q94" s="26">
        <f t="shared" si="31"/>
        <v>2.8934576754743957</v>
      </c>
      <c r="R94" s="26">
        <f t="shared" si="32"/>
        <v>1.9396135332652267</v>
      </c>
      <c r="S94" s="26">
        <f t="shared" si="33"/>
        <v>2.977233099999502</v>
      </c>
      <c r="T94" s="112"/>
    </row>
    <row r="95" spans="1:20" x14ac:dyDescent="0.35">
      <c r="A95">
        <f>sample!B95</f>
        <v>1.8238110989387819</v>
      </c>
      <c r="B95">
        <v>0.31403035878184699</v>
      </c>
      <c r="C95">
        <f t="shared" si="17"/>
        <v>4176.6037717985646</v>
      </c>
      <c r="D95" s="25">
        <f t="shared" si="18"/>
        <v>0.31231007608026051</v>
      </c>
      <c r="E95" s="26">
        <f t="shared" si="19"/>
        <v>0.25779503902794321</v>
      </c>
      <c r="F95" s="26">
        <f t="shared" si="20"/>
        <v>0.36682511313257782</v>
      </c>
      <c r="G95" s="26">
        <f t="shared" si="21"/>
        <v>0.24729697081968449</v>
      </c>
      <c r="H95" s="26">
        <f t="shared" si="22"/>
        <v>0.37732318134083653</v>
      </c>
      <c r="I95" s="26">
        <f t="shared" si="23"/>
        <v>4153.7240118674645</v>
      </c>
      <c r="J95" s="26">
        <f t="shared" si="24"/>
        <v>3428.6740190716446</v>
      </c>
      <c r="K95" s="26">
        <f t="shared" si="25"/>
        <v>4878.7740046632853</v>
      </c>
      <c r="L95" s="26">
        <f t="shared" si="26"/>
        <v>3289.0497119018037</v>
      </c>
      <c r="M95" s="26">
        <f t="shared" si="27"/>
        <v>5018.3983118331262</v>
      </c>
      <c r="N95" s="26">
        <f t="shared" si="28"/>
        <v>2.5059622630791387</v>
      </c>
      <c r="O95" s="24">
        <f t="shared" si="29"/>
        <v>2.4922344071204785</v>
      </c>
      <c r="P95" s="26">
        <f t="shared" si="30"/>
        <v>2.0572044114429868</v>
      </c>
      <c r="Q95" s="26">
        <f t="shared" si="31"/>
        <v>2.9272644027979711</v>
      </c>
      <c r="R95" s="26">
        <f t="shared" si="32"/>
        <v>1.9734298271410822</v>
      </c>
      <c r="S95" s="26">
        <f t="shared" si="33"/>
        <v>3.0110389870998757</v>
      </c>
      <c r="T95" s="112"/>
    </row>
    <row r="96" spans="1:20" x14ac:dyDescent="0.35">
      <c r="A96">
        <f>sample!B96</f>
        <v>1.7325627092925195</v>
      </c>
      <c r="B96">
        <v>0.2765044071856661</v>
      </c>
      <c r="C96">
        <f t="shared" si="17"/>
        <v>3677.5086155693593</v>
      </c>
      <c r="D96" s="25">
        <f t="shared" si="18"/>
        <v>0.28679935316910149</v>
      </c>
      <c r="E96" s="26">
        <f t="shared" si="19"/>
        <v>0.23226829379111402</v>
      </c>
      <c r="F96" s="26">
        <f t="shared" si="20"/>
        <v>0.34133041254708896</v>
      </c>
      <c r="G96" s="26">
        <f t="shared" si="21"/>
        <v>0.22176714013199922</v>
      </c>
      <c r="H96" s="26">
        <f t="shared" si="22"/>
        <v>0.35183156620620376</v>
      </c>
      <c r="I96" s="26">
        <f t="shared" si="23"/>
        <v>3814.4313971490496</v>
      </c>
      <c r="J96" s="26">
        <f t="shared" si="24"/>
        <v>3089.1683074218163</v>
      </c>
      <c r="K96" s="26">
        <f t="shared" si="25"/>
        <v>4539.694486876283</v>
      </c>
      <c r="L96" s="26">
        <f t="shared" si="26"/>
        <v>2949.5029637555899</v>
      </c>
      <c r="M96" s="26">
        <f t="shared" si="27"/>
        <v>4679.3598305425094</v>
      </c>
      <c r="N96" s="26">
        <f t="shared" si="28"/>
        <v>2.2065051693416153</v>
      </c>
      <c r="O96" s="24">
        <f t="shared" si="29"/>
        <v>2.2886588382894297</v>
      </c>
      <c r="P96" s="26">
        <f t="shared" si="30"/>
        <v>1.8535009844530896</v>
      </c>
      <c r="Q96" s="26">
        <f t="shared" si="31"/>
        <v>2.7238166921257698</v>
      </c>
      <c r="R96" s="26">
        <f t="shared" si="32"/>
        <v>1.769701778253354</v>
      </c>
      <c r="S96" s="26">
        <f t="shared" si="33"/>
        <v>2.8076158983255053</v>
      </c>
      <c r="T96" s="112"/>
    </row>
    <row r="97" spans="1:20" x14ac:dyDescent="0.35">
      <c r="A97">
        <f>sample!B97</f>
        <v>1.7145047292678766</v>
      </c>
      <c r="B97">
        <v>0.26777016209788418</v>
      </c>
      <c r="C97">
        <f t="shared" si="17"/>
        <v>3561.3431559018595</v>
      </c>
      <c r="D97" s="25">
        <f t="shared" si="18"/>
        <v>0.28175080243270195</v>
      </c>
      <c r="E97" s="26">
        <f t="shared" si="19"/>
        <v>0.22721295459873503</v>
      </c>
      <c r="F97" s="26">
        <f t="shared" si="20"/>
        <v>0.33628865026666888</v>
      </c>
      <c r="G97" s="26">
        <f t="shared" si="21"/>
        <v>0.216710493673263</v>
      </c>
      <c r="H97" s="26">
        <f t="shared" si="22"/>
        <v>0.3467911111921409</v>
      </c>
      <c r="I97" s="26">
        <f t="shared" si="23"/>
        <v>3747.2856723549362</v>
      </c>
      <c r="J97" s="26">
        <f t="shared" si="24"/>
        <v>3021.932296163176</v>
      </c>
      <c r="K97" s="26">
        <f t="shared" si="25"/>
        <v>4472.6390485466964</v>
      </c>
      <c r="L97" s="26">
        <f t="shared" si="26"/>
        <v>2882.249565854398</v>
      </c>
      <c r="M97" s="26">
        <f t="shared" si="27"/>
        <v>4612.3217788554739</v>
      </c>
      <c r="N97" s="26">
        <f t="shared" si="28"/>
        <v>2.1368058935411156</v>
      </c>
      <c r="O97" s="24">
        <f t="shared" si="29"/>
        <v>2.2483714034129618</v>
      </c>
      <c r="P97" s="26">
        <f t="shared" si="30"/>
        <v>1.8131593776979056</v>
      </c>
      <c r="Q97" s="26">
        <f t="shared" si="31"/>
        <v>2.6835834291280176</v>
      </c>
      <c r="R97" s="26">
        <f t="shared" si="32"/>
        <v>1.7293497395126387</v>
      </c>
      <c r="S97" s="26">
        <f t="shared" si="33"/>
        <v>2.767393067313284</v>
      </c>
      <c r="T97" s="112"/>
    </row>
    <row r="98" spans="1:20" x14ac:dyDescent="0.35">
      <c r="A98">
        <f>sample!B98</f>
        <v>1.4871458169982519</v>
      </c>
      <c r="B98">
        <v>0.19827255626265594</v>
      </c>
      <c r="C98">
        <f t="shared" si="17"/>
        <v>2637.0249982933242</v>
      </c>
      <c r="D98" s="25">
        <f t="shared" si="18"/>
        <v>0.21818704821437779</v>
      </c>
      <c r="E98" s="26">
        <f t="shared" si="19"/>
        <v>0.16346177999051537</v>
      </c>
      <c r="F98" s="26">
        <f t="shared" si="20"/>
        <v>0.27291231643824021</v>
      </c>
      <c r="G98" s="26">
        <f t="shared" si="21"/>
        <v>0.15292322715090134</v>
      </c>
      <c r="H98" s="26">
        <f t="shared" si="22"/>
        <v>0.28345086927785423</v>
      </c>
      <c r="I98" s="26">
        <f t="shared" si="23"/>
        <v>2901.8877412512247</v>
      </c>
      <c r="J98" s="26">
        <f t="shared" si="24"/>
        <v>2174.0416738738545</v>
      </c>
      <c r="K98" s="26">
        <f t="shared" si="25"/>
        <v>3629.7338086285945</v>
      </c>
      <c r="L98" s="26">
        <f t="shared" si="26"/>
        <v>2033.8789211069877</v>
      </c>
      <c r="M98" s="26">
        <f t="shared" si="27"/>
        <v>3769.8965613954615</v>
      </c>
      <c r="N98" s="26">
        <f t="shared" si="28"/>
        <v>1.5822149989759944</v>
      </c>
      <c r="O98" s="24">
        <f t="shared" si="29"/>
        <v>1.7411326447507347</v>
      </c>
      <c r="P98" s="26">
        <f t="shared" si="30"/>
        <v>1.3044250043243126</v>
      </c>
      <c r="Q98" s="26">
        <f t="shared" si="31"/>
        <v>2.1778402851771568</v>
      </c>
      <c r="R98" s="26">
        <f t="shared" si="32"/>
        <v>1.2203273526641927</v>
      </c>
      <c r="S98" s="26">
        <f t="shared" si="33"/>
        <v>2.2619379368372767</v>
      </c>
      <c r="T98" s="112"/>
    </row>
    <row r="99" spans="1:20" x14ac:dyDescent="0.35">
      <c r="A99">
        <f>sample!B99</f>
        <v>1.435582687213268</v>
      </c>
      <c r="B99">
        <v>0.18666295870848257</v>
      </c>
      <c r="C99">
        <f t="shared" si="17"/>
        <v>2482.617350822818</v>
      </c>
      <c r="D99" s="25">
        <f t="shared" si="18"/>
        <v>0.20377131198630577</v>
      </c>
      <c r="E99" s="26">
        <f t="shared" si="19"/>
        <v>0.14897738199677407</v>
      </c>
      <c r="F99" s="26">
        <f t="shared" si="20"/>
        <v>0.25856524197583747</v>
      </c>
      <c r="G99" s="26">
        <f t="shared" si="21"/>
        <v>0.13842560682551958</v>
      </c>
      <c r="H99" s="26">
        <f t="shared" si="22"/>
        <v>0.26911701714709196</v>
      </c>
      <c r="I99" s="26">
        <f t="shared" si="23"/>
        <v>2710.1584494178669</v>
      </c>
      <c r="J99" s="26">
        <f t="shared" si="24"/>
        <v>1981.3991805570952</v>
      </c>
      <c r="K99" s="26">
        <f t="shared" si="25"/>
        <v>3438.9177182786379</v>
      </c>
      <c r="L99" s="26">
        <f t="shared" si="26"/>
        <v>1841.0605707794102</v>
      </c>
      <c r="M99" s="26">
        <f t="shared" si="27"/>
        <v>3579.2563280563231</v>
      </c>
      <c r="N99" s="26">
        <f t="shared" si="28"/>
        <v>1.4895704104936907</v>
      </c>
      <c r="O99" s="24">
        <f t="shared" si="29"/>
        <v>1.6260950696507201</v>
      </c>
      <c r="P99" s="26">
        <f t="shared" si="30"/>
        <v>1.1888395083342571</v>
      </c>
      <c r="Q99" s="26">
        <f t="shared" si="31"/>
        <v>2.0633506309671827</v>
      </c>
      <c r="R99" s="26">
        <f t="shared" si="32"/>
        <v>1.1046363424676462</v>
      </c>
      <c r="S99" s="26">
        <f t="shared" si="33"/>
        <v>2.1475537968337939</v>
      </c>
      <c r="T99" s="112"/>
    </row>
    <row r="100" spans="1:20" x14ac:dyDescent="0.35">
      <c r="A100">
        <f>sample!B100</f>
        <v>1.3703801387692642</v>
      </c>
      <c r="B100">
        <v>0.19418815790665833</v>
      </c>
      <c r="C100">
        <f t="shared" si="17"/>
        <v>2582.7025001585557</v>
      </c>
      <c r="D100" s="25">
        <f t="shared" si="18"/>
        <v>0.18554234210634768</v>
      </c>
      <c r="E100" s="26">
        <f t="shared" si="19"/>
        <v>0.13064784446445837</v>
      </c>
      <c r="F100" s="26">
        <f t="shared" si="20"/>
        <v>0.24043683974823699</v>
      </c>
      <c r="G100" s="26">
        <f t="shared" si="21"/>
        <v>0.12007670278203411</v>
      </c>
      <c r="H100" s="26">
        <f t="shared" si="22"/>
        <v>0.25100798143066128</v>
      </c>
      <c r="I100" s="26">
        <f t="shared" si="23"/>
        <v>2467.7131500144242</v>
      </c>
      <c r="J100" s="26">
        <f t="shared" si="24"/>
        <v>1737.6163313772965</v>
      </c>
      <c r="K100" s="26">
        <f t="shared" si="25"/>
        <v>3197.8099686515516</v>
      </c>
      <c r="L100" s="26">
        <f t="shared" si="26"/>
        <v>1597.0201470010538</v>
      </c>
      <c r="M100" s="26">
        <f t="shared" si="27"/>
        <v>3338.406153027795</v>
      </c>
      <c r="N100" s="26">
        <f t="shared" si="28"/>
        <v>1.5496215000951334</v>
      </c>
      <c r="O100" s="24">
        <f t="shared" si="29"/>
        <v>1.4806278900086545</v>
      </c>
      <c r="P100" s="26">
        <f t="shared" si="30"/>
        <v>1.0425697988263778</v>
      </c>
      <c r="Q100" s="26">
        <f t="shared" si="31"/>
        <v>1.9186859811909309</v>
      </c>
      <c r="R100" s="26">
        <f t="shared" si="32"/>
        <v>0.95821208820063231</v>
      </c>
      <c r="S100" s="26">
        <f t="shared" si="33"/>
        <v>2.0030436918166767</v>
      </c>
      <c r="T100" s="112"/>
    </row>
    <row r="101" spans="1:20" x14ac:dyDescent="0.35">
      <c r="A101">
        <f>sample!B101</f>
        <v>2.0150602976756447</v>
      </c>
      <c r="B101">
        <v>0.43574259477184313</v>
      </c>
      <c r="C101">
        <f t="shared" si="17"/>
        <v>5795.3765104655131</v>
      </c>
      <c r="D101" s="25">
        <f t="shared" si="18"/>
        <v>0.36577847519251949</v>
      </c>
      <c r="E101" s="26">
        <f t="shared" si="19"/>
        <v>0.31119798963140111</v>
      </c>
      <c r="F101" s="26">
        <f t="shared" si="20"/>
        <v>0.42035896075363788</v>
      </c>
      <c r="G101" s="26">
        <f t="shared" si="21"/>
        <v>0.30068731787471475</v>
      </c>
      <c r="H101" s="26">
        <f t="shared" si="22"/>
        <v>0.43086963251032423</v>
      </c>
      <c r="I101" s="26">
        <f t="shared" si="23"/>
        <v>4864.8537200605087</v>
      </c>
      <c r="J101" s="26">
        <f t="shared" si="24"/>
        <v>4138.9332620976347</v>
      </c>
      <c r="K101" s="26">
        <f t="shared" si="25"/>
        <v>5590.7741780233837</v>
      </c>
      <c r="L101" s="26">
        <f t="shared" si="26"/>
        <v>3999.141327733706</v>
      </c>
      <c r="M101" s="26">
        <f t="shared" si="27"/>
        <v>5730.5661123873124</v>
      </c>
      <c r="N101" s="26">
        <f t="shared" si="28"/>
        <v>3.4772259062793078</v>
      </c>
      <c r="O101" s="24">
        <f t="shared" si="29"/>
        <v>2.918912232036305</v>
      </c>
      <c r="P101" s="26">
        <f t="shared" si="30"/>
        <v>2.4833599572585809</v>
      </c>
      <c r="Q101" s="26">
        <f t="shared" si="31"/>
        <v>3.35446450681403</v>
      </c>
      <c r="R101" s="26">
        <f t="shared" si="32"/>
        <v>2.3994847966402233</v>
      </c>
      <c r="S101" s="26">
        <f t="shared" si="33"/>
        <v>3.4383396674323872</v>
      </c>
      <c r="T101" s="112"/>
    </row>
    <row r="102" spans="1:20" x14ac:dyDescent="0.35">
      <c r="A102">
        <f>sample!B102</f>
        <v>1.6888987023471871</v>
      </c>
      <c r="B102">
        <v>0.27326920352054634</v>
      </c>
      <c r="C102">
        <f t="shared" si="17"/>
        <v>3634.4804068232661</v>
      </c>
      <c r="D102" s="25">
        <f t="shared" si="18"/>
        <v>0.27459201025936364</v>
      </c>
      <c r="E102" s="26">
        <f t="shared" si="19"/>
        <v>0.22004248889686889</v>
      </c>
      <c r="F102" s="26">
        <f t="shared" si="20"/>
        <v>0.32914153162185839</v>
      </c>
      <c r="G102" s="26">
        <f t="shared" si="21"/>
        <v>0.20953777997698392</v>
      </c>
      <c r="H102" s="26">
        <f t="shared" si="22"/>
        <v>0.33964624054174336</v>
      </c>
      <c r="I102" s="26">
        <f t="shared" si="23"/>
        <v>3652.0737364495362</v>
      </c>
      <c r="J102" s="26">
        <f t="shared" si="24"/>
        <v>2926.5651023283563</v>
      </c>
      <c r="K102" s="26">
        <f t="shared" si="25"/>
        <v>4377.5823705707171</v>
      </c>
      <c r="L102" s="26">
        <f t="shared" si="26"/>
        <v>2786.8524736938862</v>
      </c>
      <c r="M102" s="26">
        <f t="shared" si="27"/>
        <v>4517.2949992051872</v>
      </c>
      <c r="N102" s="26">
        <f t="shared" si="28"/>
        <v>2.1806882440939597</v>
      </c>
      <c r="O102" s="24">
        <f t="shared" si="29"/>
        <v>2.1912442418697218</v>
      </c>
      <c r="P102" s="26">
        <f t="shared" si="30"/>
        <v>1.7559390613970136</v>
      </c>
      <c r="Q102" s="26">
        <f t="shared" si="31"/>
        <v>2.6265494223424302</v>
      </c>
      <c r="R102" s="26">
        <f t="shared" si="32"/>
        <v>1.6721114842163316</v>
      </c>
      <c r="S102" s="26">
        <f t="shared" si="33"/>
        <v>2.7103769995231124</v>
      </c>
      <c r="T102" s="112"/>
    </row>
    <row r="103" spans="1:20" x14ac:dyDescent="0.35">
      <c r="A103">
        <f>sample!B103</f>
        <v>1.5487566264818768</v>
      </c>
      <c r="B103">
        <v>0.26871930695854646</v>
      </c>
      <c r="C103">
        <f t="shared" si="17"/>
        <v>3573.9667825486677</v>
      </c>
      <c r="D103" s="25">
        <f t="shared" si="18"/>
        <v>0.23541185947035748</v>
      </c>
      <c r="E103" s="26">
        <f t="shared" si="19"/>
        <v>0.18075599071259241</v>
      </c>
      <c r="F103" s="26">
        <f t="shared" si="20"/>
        <v>0.29006772822812255</v>
      </c>
      <c r="G103" s="26">
        <f t="shared" si="21"/>
        <v>0.17023080226504522</v>
      </c>
      <c r="H103" s="26">
        <f t="shared" si="22"/>
        <v>0.30059291667566973</v>
      </c>
      <c r="I103" s="26">
        <f t="shared" si="23"/>
        <v>3130.9777309557544</v>
      </c>
      <c r="J103" s="26">
        <f t="shared" si="24"/>
        <v>2404.054676477479</v>
      </c>
      <c r="K103" s="26">
        <f t="shared" si="25"/>
        <v>3857.9007854340298</v>
      </c>
      <c r="L103" s="26">
        <f t="shared" si="26"/>
        <v>2264.0696701251013</v>
      </c>
      <c r="M103" s="26">
        <f t="shared" si="27"/>
        <v>3997.8857917864075</v>
      </c>
      <c r="N103" s="26">
        <f t="shared" si="28"/>
        <v>2.1443800695292006</v>
      </c>
      <c r="O103" s="24">
        <f t="shared" si="29"/>
        <v>1.8785866385734526</v>
      </c>
      <c r="P103" s="26">
        <f t="shared" si="30"/>
        <v>1.4424328058864873</v>
      </c>
      <c r="Q103" s="26">
        <f t="shared" si="31"/>
        <v>2.3147404712604178</v>
      </c>
      <c r="R103" s="26">
        <f t="shared" si="32"/>
        <v>1.3584418020750608</v>
      </c>
      <c r="S103" s="26">
        <f t="shared" si="33"/>
        <v>2.3987314750718443</v>
      </c>
      <c r="T103" s="112"/>
    </row>
    <row r="104" spans="1:20" x14ac:dyDescent="0.35">
      <c r="A104">
        <f>sample!B104</f>
        <v>1.4798169036853934</v>
      </c>
      <c r="B104">
        <v>0.20148408504712387</v>
      </c>
      <c r="C104">
        <f t="shared" si="17"/>
        <v>2679.7383311267472</v>
      </c>
      <c r="D104" s="25">
        <f t="shared" si="18"/>
        <v>0.21613807093939202</v>
      </c>
      <c r="E104" s="26">
        <f t="shared" si="19"/>
        <v>0.16140363034381588</v>
      </c>
      <c r="F104" s="26">
        <f t="shared" si="20"/>
        <v>0.27087251153496816</v>
      </c>
      <c r="G104" s="26">
        <f t="shared" si="21"/>
        <v>0.15086331116248974</v>
      </c>
      <c r="H104" s="26">
        <f t="shared" si="22"/>
        <v>0.2814128307162943</v>
      </c>
      <c r="I104" s="26">
        <f t="shared" si="23"/>
        <v>2874.636343493914</v>
      </c>
      <c r="J104" s="26">
        <f t="shared" si="24"/>
        <v>2146.6682835727515</v>
      </c>
      <c r="K104" s="26">
        <f t="shared" si="25"/>
        <v>3602.6044034150764</v>
      </c>
      <c r="L104" s="26">
        <f t="shared" si="26"/>
        <v>2006.4820384611137</v>
      </c>
      <c r="M104" s="26">
        <f t="shared" si="27"/>
        <v>3742.7906485267144</v>
      </c>
      <c r="N104" s="26">
        <f t="shared" si="28"/>
        <v>1.6078429986760483</v>
      </c>
      <c r="O104" s="24">
        <f t="shared" si="29"/>
        <v>1.7247818060963482</v>
      </c>
      <c r="P104" s="26">
        <f t="shared" si="30"/>
        <v>1.2880009701436508</v>
      </c>
      <c r="Q104" s="26">
        <f t="shared" si="31"/>
        <v>2.1615626420490459</v>
      </c>
      <c r="R104" s="26">
        <f t="shared" si="32"/>
        <v>1.2038892230766682</v>
      </c>
      <c r="S104" s="26">
        <f t="shared" si="33"/>
        <v>2.2456743891160285</v>
      </c>
      <c r="T104" s="112"/>
    </row>
    <row r="105" spans="1:20" x14ac:dyDescent="0.35">
      <c r="A105">
        <f>sample!B105</f>
        <v>1.8615151830360925</v>
      </c>
      <c r="B105">
        <v>0.36013022999324684</v>
      </c>
      <c r="C105">
        <f t="shared" si="17"/>
        <v>4789.7320589101828</v>
      </c>
      <c r="D105" s="25">
        <f t="shared" si="18"/>
        <v>0.32285117653972406</v>
      </c>
      <c r="E105" s="26">
        <f t="shared" si="19"/>
        <v>0.26833384509409475</v>
      </c>
      <c r="F105" s="26">
        <f t="shared" si="20"/>
        <v>0.37736850798535337</v>
      </c>
      <c r="G105" s="26">
        <f t="shared" si="21"/>
        <v>0.25783533504999057</v>
      </c>
      <c r="H105" s="26">
        <f t="shared" si="22"/>
        <v>0.38786701802945756</v>
      </c>
      <c r="I105" s="26">
        <f t="shared" si="23"/>
        <v>4293.9206479783297</v>
      </c>
      <c r="J105" s="26">
        <f t="shared" si="24"/>
        <v>3568.8401397514599</v>
      </c>
      <c r="K105" s="26">
        <f t="shared" si="25"/>
        <v>5019.0011562051995</v>
      </c>
      <c r="L105" s="26">
        <f t="shared" si="26"/>
        <v>3429.2099561648743</v>
      </c>
      <c r="M105" s="26">
        <f t="shared" si="27"/>
        <v>5158.6313397917856</v>
      </c>
      <c r="N105" s="26">
        <f t="shared" si="28"/>
        <v>2.8738392353461095</v>
      </c>
      <c r="O105" s="24">
        <f t="shared" si="29"/>
        <v>2.5763523887869977</v>
      </c>
      <c r="P105" s="26">
        <f t="shared" si="30"/>
        <v>2.1413040838508759</v>
      </c>
      <c r="Q105" s="26">
        <f t="shared" si="31"/>
        <v>3.0114006937231195</v>
      </c>
      <c r="R105" s="26">
        <f t="shared" si="32"/>
        <v>2.0575259736989246</v>
      </c>
      <c r="S105" s="26">
        <f t="shared" si="33"/>
        <v>3.0951788038750712</v>
      </c>
      <c r="T105" s="112"/>
    </row>
    <row r="106" spans="1:20" x14ac:dyDescent="0.35">
      <c r="A106">
        <f>sample!B106</f>
        <v>1.6861855972226918</v>
      </c>
      <c r="B106">
        <v>0.24202305566757931</v>
      </c>
      <c r="C106">
        <f t="shared" si="17"/>
        <v>3218.9066403788047</v>
      </c>
      <c r="D106" s="25">
        <f t="shared" si="18"/>
        <v>0.27383349525073547</v>
      </c>
      <c r="E106" s="26">
        <f t="shared" si="19"/>
        <v>0.21928259635576175</v>
      </c>
      <c r="F106" s="26">
        <f t="shared" si="20"/>
        <v>0.32838439414570919</v>
      </c>
      <c r="G106" s="26">
        <f t="shared" si="21"/>
        <v>0.20877762216173032</v>
      </c>
      <c r="H106" s="26">
        <f t="shared" si="22"/>
        <v>0.33888936833974059</v>
      </c>
      <c r="I106" s="26">
        <f t="shared" si="23"/>
        <v>3641.985486834782</v>
      </c>
      <c r="J106" s="26">
        <f t="shared" si="24"/>
        <v>2916.4585315316313</v>
      </c>
      <c r="K106" s="26">
        <f t="shared" si="25"/>
        <v>4367.5124421379323</v>
      </c>
      <c r="L106" s="26">
        <f t="shared" si="26"/>
        <v>2776.7423747510134</v>
      </c>
      <c r="M106" s="26">
        <f t="shared" si="27"/>
        <v>4507.2285989185493</v>
      </c>
      <c r="N106" s="26">
        <f t="shared" si="28"/>
        <v>1.9313439842272828</v>
      </c>
      <c r="O106" s="24">
        <f t="shared" si="29"/>
        <v>2.1851912921008689</v>
      </c>
      <c r="P106" s="26">
        <f t="shared" si="30"/>
        <v>1.7498751189189787</v>
      </c>
      <c r="Q106" s="26">
        <f t="shared" si="31"/>
        <v>2.6205074652827594</v>
      </c>
      <c r="R106" s="26">
        <f t="shared" si="32"/>
        <v>1.666045424850608</v>
      </c>
      <c r="S106" s="26">
        <f t="shared" si="33"/>
        <v>2.7043371593511294</v>
      </c>
      <c r="T106" s="112"/>
    </row>
    <row r="107" spans="1:20" x14ac:dyDescent="0.35">
      <c r="A107">
        <f>sample!B107</f>
        <v>1.6605624746604499</v>
      </c>
      <c r="B107">
        <v>0.25442795365852533</v>
      </c>
      <c r="C107">
        <f t="shared" si="17"/>
        <v>3383.8917836583869</v>
      </c>
      <c r="D107" s="25">
        <f t="shared" si="18"/>
        <v>0.26666992357195796</v>
      </c>
      <c r="E107" s="26">
        <f t="shared" si="19"/>
        <v>0.21210468646465769</v>
      </c>
      <c r="F107" s="26">
        <f t="shared" si="20"/>
        <v>0.32123516067925822</v>
      </c>
      <c r="G107" s="26">
        <f t="shared" si="21"/>
        <v>0.20159695113279846</v>
      </c>
      <c r="H107" s="26">
        <f t="shared" si="22"/>
        <v>0.33174289601111745</v>
      </c>
      <c r="I107" s="26">
        <f t="shared" si="23"/>
        <v>3546.7099835070408</v>
      </c>
      <c r="J107" s="26">
        <f t="shared" si="24"/>
        <v>2820.9923299799475</v>
      </c>
      <c r="K107" s="26">
        <f t="shared" si="25"/>
        <v>4272.427637034134</v>
      </c>
      <c r="L107" s="26">
        <f t="shared" si="26"/>
        <v>2681.2394500662194</v>
      </c>
      <c r="M107" s="26">
        <f t="shared" si="27"/>
        <v>4412.1805169478621</v>
      </c>
      <c r="N107" s="26">
        <f t="shared" si="28"/>
        <v>2.030335070195032</v>
      </c>
      <c r="O107" s="24">
        <f t="shared" si="29"/>
        <v>2.1280259901042244</v>
      </c>
      <c r="P107" s="26">
        <f t="shared" si="30"/>
        <v>1.6925953979879684</v>
      </c>
      <c r="Q107" s="26">
        <f t="shared" si="31"/>
        <v>2.5634565822204802</v>
      </c>
      <c r="R107" s="26">
        <f t="shared" si="32"/>
        <v>1.6087436700397315</v>
      </c>
      <c r="S107" s="26">
        <f t="shared" si="33"/>
        <v>2.6473083101687171</v>
      </c>
      <c r="T107" s="112"/>
    </row>
    <row r="108" spans="1:20" x14ac:dyDescent="0.35">
      <c r="A108">
        <f>sample!B108</f>
        <v>1.6159273693709775</v>
      </c>
      <c r="B108">
        <v>0.21638947647357956</v>
      </c>
      <c r="C108">
        <f t="shared" si="17"/>
        <v>2877.9800370986081</v>
      </c>
      <c r="D108" s="25">
        <f t="shared" si="18"/>
        <v>0.25419108632820636</v>
      </c>
      <c r="E108" s="26">
        <f t="shared" si="19"/>
        <v>0.19959513878762281</v>
      </c>
      <c r="F108" s="26">
        <f t="shared" si="20"/>
        <v>0.30878703386878992</v>
      </c>
      <c r="G108" s="26">
        <f t="shared" si="21"/>
        <v>0.18908148948705428</v>
      </c>
      <c r="H108" s="26">
        <f t="shared" si="22"/>
        <v>0.31930068316935845</v>
      </c>
      <c r="I108" s="26">
        <f t="shared" si="23"/>
        <v>3380.7414481651449</v>
      </c>
      <c r="J108" s="26">
        <f t="shared" si="24"/>
        <v>2654.6153458753834</v>
      </c>
      <c r="K108" s="26">
        <f t="shared" si="25"/>
        <v>4106.8675504549064</v>
      </c>
      <c r="L108" s="26">
        <f t="shared" si="26"/>
        <v>2514.783810177822</v>
      </c>
      <c r="M108" s="26">
        <f t="shared" si="27"/>
        <v>4246.6990861524673</v>
      </c>
      <c r="N108" s="26">
        <f t="shared" si="28"/>
        <v>1.7267880222591647</v>
      </c>
      <c r="O108" s="24">
        <f t="shared" si="29"/>
        <v>2.0284448688990868</v>
      </c>
      <c r="P108" s="26">
        <f t="shared" si="30"/>
        <v>1.59276920752523</v>
      </c>
      <c r="Q108" s="26">
        <f t="shared" si="31"/>
        <v>2.4641205302729436</v>
      </c>
      <c r="R108" s="26">
        <f t="shared" si="32"/>
        <v>1.5088702861066932</v>
      </c>
      <c r="S108" s="26">
        <f t="shared" si="33"/>
        <v>2.5480194516914803</v>
      </c>
      <c r="T108" s="112"/>
    </row>
    <row r="109" spans="1:20" x14ac:dyDescent="0.35">
      <c r="A109">
        <f>sample!B109</f>
        <v>1.8372806625095264</v>
      </c>
      <c r="B109">
        <v>0.2792782909912363</v>
      </c>
      <c r="C109">
        <f t="shared" si="17"/>
        <v>3714.4012701834426</v>
      </c>
      <c r="D109" s="25">
        <f t="shared" si="18"/>
        <v>0.31607582258076961</v>
      </c>
      <c r="E109" s="26">
        <f t="shared" si="19"/>
        <v>0.26156056444967279</v>
      </c>
      <c r="F109" s="26">
        <f t="shared" si="20"/>
        <v>0.37059108071186642</v>
      </c>
      <c r="G109" s="26">
        <f t="shared" si="21"/>
        <v>0.25106245366783742</v>
      </c>
      <c r="H109" s="26">
        <f t="shared" si="22"/>
        <v>0.3810891914937018</v>
      </c>
      <c r="I109" s="26">
        <f t="shared" si="23"/>
        <v>4203.8084403242356</v>
      </c>
      <c r="J109" s="26">
        <f t="shared" si="24"/>
        <v>3478.7555071806482</v>
      </c>
      <c r="K109" s="26">
        <f t="shared" si="25"/>
        <v>4928.8613734678238</v>
      </c>
      <c r="L109" s="26">
        <f t="shared" si="26"/>
        <v>3339.130633782238</v>
      </c>
      <c r="M109" s="26">
        <f t="shared" si="27"/>
        <v>5068.4862468662341</v>
      </c>
      <c r="N109" s="26">
        <f t="shared" si="28"/>
        <v>2.2286407621100657</v>
      </c>
      <c r="O109" s="24">
        <f t="shared" si="29"/>
        <v>2.5222850641945413</v>
      </c>
      <c r="P109" s="26">
        <f t="shared" si="30"/>
        <v>2.0872533043083887</v>
      </c>
      <c r="Q109" s="26">
        <f t="shared" si="31"/>
        <v>2.957316824080694</v>
      </c>
      <c r="R109" s="26">
        <f t="shared" si="32"/>
        <v>2.0034783802693426</v>
      </c>
      <c r="S109" s="26">
        <f t="shared" si="33"/>
        <v>3.0410917481197401</v>
      </c>
      <c r="T109" s="112"/>
    </row>
    <row r="110" spans="1:20" x14ac:dyDescent="0.35">
      <c r="A110">
        <f>sample!B110</f>
        <v>1.7326384627897751</v>
      </c>
      <c r="B110">
        <v>0.25058424155444292</v>
      </c>
      <c r="C110">
        <f t="shared" si="17"/>
        <v>3332.7704126740909</v>
      </c>
      <c r="D110" s="25">
        <f t="shared" si="18"/>
        <v>0.28682053191521995</v>
      </c>
      <c r="E110" s="26">
        <f t="shared" si="19"/>
        <v>0.2322894984983794</v>
      </c>
      <c r="F110" s="26">
        <f t="shared" si="20"/>
        <v>0.34135156533206051</v>
      </c>
      <c r="G110" s="26">
        <f t="shared" si="21"/>
        <v>0.22178834983865386</v>
      </c>
      <c r="H110" s="26">
        <f t="shared" si="22"/>
        <v>0.35185271399178603</v>
      </c>
      <c r="I110" s="26">
        <f t="shared" si="23"/>
        <v>3814.713074472425</v>
      </c>
      <c r="J110" s="26">
        <f t="shared" si="24"/>
        <v>3089.4503300284459</v>
      </c>
      <c r="K110" s="26">
        <f t="shared" si="25"/>
        <v>4539.9758189164049</v>
      </c>
      <c r="L110" s="26">
        <f t="shared" si="26"/>
        <v>2949.7850528540962</v>
      </c>
      <c r="M110" s="26">
        <f t="shared" si="27"/>
        <v>4679.6410960907542</v>
      </c>
      <c r="N110" s="26">
        <f t="shared" si="28"/>
        <v>1.9996622476044545</v>
      </c>
      <c r="O110" s="24">
        <f t="shared" si="29"/>
        <v>2.2888278446834547</v>
      </c>
      <c r="P110" s="26">
        <f t="shared" si="30"/>
        <v>1.8536701980170676</v>
      </c>
      <c r="Q110" s="26">
        <f t="shared" si="31"/>
        <v>2.7239854913498429</v>
      </c>
      <c r="R110" s="26">
        <f t="shared" si="32"/>
        <v>1.7698710317124577</v>
      </c>
      <c r="S110" s="26">
        <f t="shared" si="33"/>
        <v>2.8077846576544525</v>
      </c>
      <c r="T110" s="112"/>
    </row>
    <row r="111" spans="1:20" x14ac:dyDescent="0.35">
      <c r="A111">
        <f>sample!B111</f>
        <v>1.734729291994447</v>
      </c>
      <c r="B111">
        <v>0.32109242299427854</v>
      </c>
      <c r="C111">
        <f t="shared" si="17"/>
        <v>4270.5292258239051</v>
      </c>
      <c r="D111" s="25">
        <f t="shared" si="18"/>
        <v>0.28740507444470154</v>
      </c>
      <c r="E111" s="26">
        <f t="shared" si="19"/>
        <v>0.23287474926700055</v>
      </c>
      <c r="F111" s="26">
        <f t="shared" si="20"/>
        <v>0.34193539962240249</v>
      </c>
      <c r="G111" s="26">
        <f t="shared" si="21"/>
        <v>0.22237373699428303</v>
      </c>
      <c r="H111" s="26">
        <f t="shared" si="22"/>
        <v>0.35243641189512004</v>
      </c>
      <c r="I111" s="26">
        <f t="shared" si="23"/>
        <v>3822.4874901145304</v>
      </c>
      <c r="J111" s="26">
        <f t="shared" si="24"/>
        <v>3097.2341652511077</v>
      </c>
      <c r="K111" s="26">
        <f t="shared" si="25"/>
        <v>4547.7408149779531</v>
      </c>
      <c r="L111" s="26">
        <f t="shared" si="26"/>
        <v>2957.5707020239643</v>
      </c>
      <c r="M111" s="26">
        <f t="shared" si="27"/>
        <v>4687.4042782050965</v>
      </c>
      <c r="N111" s="26">
        <f t="shared" si="28"/>
        <v>2.5623175354943428</v>
      </c>
      <c r="O111" s="24">
        <f t="shared" si="29"/>
        <v>2.293492494068718</v>
      </c>
      <c r="P111" s="26">
        <f t="shared" si="30"/>
        <v>1.8583404991506645</v>
      </c>
      <c r="Q111" s="26">
        <f t="shared" si="31"/>
        <v>2.7286444889867716</v>
      </c>
      <c r="R111" s="26">
        <f t="shared" si="32"/>
        <v>1.7745424212143786</v>
      </c>
      <c r="S111" s="26">
        <f t="shared" si="33"/>
        <v>2.8124425669230577</v>
      </c>
      <c r="T111" s="112"/>
    </row>
    <row r="112" spans="1:20" x14ac:dyDescent="0.35">
      <c r="A112">
        <f>sample!B112</f>
        <v>2.0495325076335562</v>
      </c>
      <c r="B112">
        <v>0.42764050819795441</v>
      </c>
      <c r="C112">
        <f t="shared" si="17"/>
        <v>5687.6187590327936</v>
      </c>
      <c r="D112" s="25">
        <f t="shared" si="18"/>
        <v>0.3754160260553977</v>
      </c>
      <c r="E112" s="26">
        <f t="shared" si="19"/>
        <v>0.3208095051259533</v>
      </c>
      <c r="F112" s="26">
        <f t="shared" si="20"/>
        <v>0.4300225469848421</v>
      </c>
      <c r="G112" s="26">
        <f t="shared" si="21"/>
        <v>0.31029381968703734</v>
      </c>
      <c r="H112" s="26">
        <f t="shared" si="22"/>
        <v>0.44053823242375806</v>
      </c>
      <c r="I112" s="26">
        <f t="shared" si="23"/>
        <v>4993.033146536789</v>
      </c>
      <c r="J112" s="26">
        <f t="shared" si="24"/>
        <v>4266.7664181751788</v>
      </c>
      <c r="K112" s="26">
        <f t="shared" si="25"/>
        <v>5719.2998748984</v>
      </c>
      <c r="L112" s="26">
        <f t="shared" si="26"/>
        <v>4126.9078018375967</v>
      </c>
      <c r="M112" s="26">
        <f t="shared" si="27"/>
        <v>5859.1584912359822</v>
      </c>
      <c r="N112" s="26">
        <f t="shared" si="28"/>
        <v>3.4125712554196759</v>
      </c>
      <c r="O112" s="24">
        <f t="shared" si="29"/>
        <v>2.9958198879220732</v>
      </c>
      <c r="P112" s="26">
        <f t="shared" si="30"/>
        <v>2.5600598509051071</v>
      </c>
      <c r="Q112" s="26">
        <f t="shared" si="31"/>
        <v>3.4315799249390397</v>
      </c>
      <c r="R112" s="26">
        <f t="shared" si="32"/>
        <v>2.476144681102558</v>
      </c>
      <c r="S112" s="26">
        <f t="shared" si="33"/>
        <v>3.5154950947415893</v>
      </c>
      <c r="T112" s="112"/>
    </row>
    <row r="113" spans="1:20" x14ac:dyDescent="0.35">
      <c r="A113">
        <f>sample!B113</f>
        <v>1.821609094893103</v>
      </c>
      <c r="B113">
        <v>0.31537177034831992</v>
      </c>
      <c r="C113">
        <f t="shared" si="17"/>
        <v>4194.4445456326548</v>
      </c>
      <c r="D113" s="25">
        <f t="shared" si="18"/>
        <v>0.31169445190019185</v>
      </c>
      <c r="E113" s="26">
        <f t="shared" si="19"/>
        <v>0.2571793877083971</v>
      </c>
      <c r="F113" s="26">
        <f t="shared" si="20"/>
        <v>0.3662095160919866</v>
      </c>
      <c r="G113" s="26">
        <f t="shared" si="21"/>
        <v>0.24668131427383566</v>
      </c>
      <c r="H113" s="26">
        <f t="shared" si="22"/>
        <v>0.37670758952654804</v>
      </c>
      <c r="I113" s="26">
        <f t="shared" si="23"/>
        <v>4145.5362102725512</v>
      </c>
      <c r="J113" s="26">
        <f t="shared" si="24"/>
        <v>3420.4858565216814</v>
      </c>
      <c r="K113" s="26">
        <f t="shared" si="25"/>
        <v>4870.5865640234224</v>
      </c>
      <c r="L113" s="26">
        <f t="shared" si="26"/>
        <v>3280.8614798420144</v>
      </c>
      <c r="M113" s="26">
        <f t="shared" si="27"/>
        <v>5010.2109407030885</v>
      </c>
      <c r="N113" s="26">
        <f t="shared" si="28"/>
        <v>2.5166667273795928</v>
      </c>
      <c r="O113" s="24">
        <f t="shared" si="29"/>
        <v>2.4873217261635308</v>
      </c>
      <c r="P113" s="26">
        <f t="shared" si="30"/>
        <v>2.0522915139130089</v>
      </c>
      <c r="Q113" s="26">
        <f t="shared" si="31"/>
        <v>2.9223519384140535</v>
      </c>
      <c r="R113" s="26">
        <f t="shared" si="32"/>
        <v>1.9685168879052086</v>
      </c>
      <c r="S113" s="26">
        <f t="shared" si="33"/>
        <v>3.0061265644218529</v>
      </c>
      <c r="T113" s="112"/>
    </row>
    <row r="114" spans="1:20" x14ac:dyDescent="0.35">
      <c r="A114">
        <f>sample!B114</f>
        <v>1.6913732474768233</v>
      </c>
      <c r="B114">
        <v>0.29943444438727895</v>
      </c>
      <c r="C114">
        <f t="shared" si="17"/>
        <v>3982.4781103508103</v>
      </c>
      <c r="D114" s="25">
        <f t="shared" si="18"/>
        <v>0.27528382997670914</v>
      </c>
      <c r="E114" s="26">
        <f t="shared" si="19"/>
        <v>0.22073554152631564</v>
      </c>
      <c r="F114" s="26">
        <f t="shared" si="20"/>
        <v>0.32983211842710264</v>
      </c>
      <c r="G114" s="26">
        <f t="shared" si="21"/>
        <v>0.21023107003074573</v>
      </c>
      <c r="H114" s="26">
        <f t="shared" si="22"/>
        <v>0.34033658992267257</v>
      </c>
      <c r="I114" s="26">
        <f t="shared" si="23"/>
        <v>3661.2749386902315</v>
      </c>
      <c r="J114" s="26">
        <f t="shared" si="24"/>
        <v>2935.7827022999977</v>
      </c>
      <c r="K114" s="26">
        <f t="shared" si="25"/>
        <v>4386.7671750804648</v>
      </c>
      <c r="L114" s="26">
        <f t="shared" si="26"/>
        <v>2796.0732314089187</v>
      </c>
      <c r="M114" s="26">
        <f t="shared" si="27"/>
        <v>4526.4766459715447</v>
      </c>
      <c r="N114" s="26">
        <f t="shared" si="28"/>
        <v>2.3894868662104862</v>
      </c>
      <c r="O114" s="24">
        <f t="shared" si="29"/>
        <v>2.1967649632141386</v>
      </c>
      <c r="P114" s="26">
        <f t="shared" si="30"/>
        <v>1.7614696213799985</v>
      </c>
      <c r="Q114" s="26">
        <f t="shared" si="31"/>
        <v>2.6320603050482787</v>
      </c>
      <c r="R114" s="26">
        <f t="shared" si="32"/>
        <v>1.6776439388453512</v>
      </c>
      <c r="S114" s="26">
        <f t="shared" si="33"/>
        <v>2.7158859875829267</v>
      </c>
      <c r="T114" s="112"/>
    </row>
    <row r="115" spans="1:20" x14ac:dyDescent="0.35">
      <c r="A115">
        <f>sample!B115</f>
        <v>1.8378266238437531</v>
      </c>
      <c r="B115">
        <v>0.31369988808788241</v>
      </c>
      <c r="C115">
        <f t="shared" si="17"/>
        <v>4172.208511568836</v>
      </c>
      <c r="D115" s="25">
        <f t="shared" si="18"/>
        <v>0.31622845944780531</v>
      </c>
      <c r="E115" s="26">
        <f t="shared" si="19"/>
        <v>0.26171317832387553</v>
      </c>
      <c r="F115" s="26">
        <f t="shared" si="20"/>
        <v>0.37074374057173509</v>
      </c>
      <c r="G115" s="26">
        <f t="shared" si="21"/>
        <v>0.251215063114265</v>
      </c>
      <c r="H115" s="26">
        <f t="shared" si="22"/>
        <v>0.38124185578134562</v>
      </c>
      <c r="I115" s="26">
        <f t="shared" si="23"/>
        <v>4205.8385106558108</v>
      </c>
      <c r="J115" s="26">
        <f t="shared" si="24"/>
        <v>3480.7852717075443</v>
      </c>
      <c r="K115" s="26">
        <f t="shared" si="25"/>
        <v>4930.8917496040767</v>
      </c>
      <c r="L115" s="26">
        <f t="shared" si="26"/>
        <v>3341.1603394197246</v>
      </c>
      <c r="M115" s="26">
        <f t="shared" si="27"/>
        <v>5070.516681891897</v>
      </c>
      <c r="N115" s="26">
        <f t="shared" si="28"/>
        <v>2.5033251069413014</v>
      </c>
      <c r="O115" s="24">
        <f t="shared" si="29"/>
        <v>2.5235031063934863</v>
      </c>
      <c r="P115" s="26">
        <f t="shared" si="30"/>
        <v>2.0884711630245265</v>
      </c>
      <c r="Q115" s="26">
        <f t="shared" si="31"/>
        <v>2.9585350497624461</v>
      </c>
      <c r="R115" s="26">
        <f t="shared" si="32"/>
        <v>2.0046962036518345</v>
      </c>
      <c r="S115" s="26">
        <f t="shared" si="33"/>
        <v>3.042310009135138</v>
      </c>
      <c r="T115" s="112"/>
    </row>
    <row r="116" spans="1:20" x14ac:dyDescent="0.35">
      <c r="A116">
        <f>sample!B116</f>
        <v>1.7586498867716542</v>
      </c>
      <c r="B116">
        <v>0.31324042211414477</v>
      </c>
      <c r="C116">
        <f t="shared" si="17"/>
        <v>4166.0976141181254</v>
      </c>
      <c r="D116" s="25">
        <f t="shared" si="18"/>
        <v>0.29409266276924184</v>
      </c>
      <c r="E116" s="26">
        <f t="shared" si="19"/>
        <v>0.23956930018386688</v>
      </c>
      <c r="F116" s="26">
        <f t="shared" si="20"/>
        <v>0.34861602535461678</v>
      </c>
      <c r="G116" s="26">
        <f t="shared" si="21"/>
        <v>0.22906962871128628</v>
      </c>
      <c r="H116" s="26">
        <f t="shared" si="22"/>
        <v>0.35911569682719741</v>
      </c>
      <c r="I116" s="26">
        <f t="shared" si="23"/>
        <v>3911.4324148309165</v>
      </c>
      <c r="J116" s="26">
        <f t="shared" si="24"/>
        <v>3186.2716924454298</v>
      </c>
      <c r="K116" s="26">
        <f t="shared" si="25"/>
        <v>4636.5931372164032</v>
      </c>
      <c r="L116" s="26">
        <f t="shared" si="26"/>
        <v>3046.6260618601073</v>
      </c>
      <c r="M116" s="26">
        <f t="shared" si="27"/>
        <v>4776.2387678017258</v>
      </c>
      <c r="N116" s="26">
        <f t="shared" si="28"/>
        <v>2.499658568470875</v>
      </c>
      <c r="O116" s="24">
        <f t="shared" si="29"/>
        <v>2.3468594488985497</v>
      </c>
      <c r="P116" s="26">
        <f t="shared" si="30"/>
        <v>1.9117630154672578</v>
      </c>
      <c r="Q116" s="26">
        <f t="shared" si="31"/>
        <v>2.7819558823298416</v>
      </c>
      <c r="R116" s="26">
        <f t="shared" si="32"/>
        <v>1.8279756371160643</v>
      </c>
      <c r="S116" s="26">
        <f t="shared" si="33"/>
        <v>2.8657432606810351</v>
      </c>
      <c r="T116" s="112"/>
    </row>
    <row r="117" spans="1:20" x14ac:dyDescent="0.35">
      <c r="A117">
        <f>sample!B117</f>
        <v>2.0658118400194141</v>
      </c>
      <c r="B117">
        <v>0.28882090834273338</v>
      </c>
      <c r="C117">
        <f t="shared" si="17"/>
        <v>3841.3180809583537</v>
      </c>
      <c r="D117" s="25">
        <f t="shared" si="18"/>
        <v>0.37996731226750768</v>
      </c>
      <c r="E117" s="26">
        <f t="shared" si="19"/>
        <v>0.32534698840855231</v>
      </c>
      <c r="F117" s="26">
        <f t="shared" si="20"/>
        <v>0.43458763612646306</v>
      </c>
      <c r="G117" s="26">
        <f t="shared" si="21"/>
        <v>0.31482864491227613</v>
      </c>
      <c r="H117" s="26">
        <f t="shared" si="22"/>
        <v>0.44510597962273923</v>
      </c>
      <c r="I117" s="26">
        <f t="shared" si="23"/>
        <v>5053.5652531578517</v>
      </c>
      <c r="J117" s="26">
        <f t="shared" si="24"/>
        <v>4327.114945833745</v>
      </c>
      <c r="K117" s="26">
        <f t="shared" si="25"/>
        <v>5780.0155604819593</v>
      </c>
      <c r="L117" s="26">
        <f t="shared" si="26"/>
        <v>4187.2209773332725</v>
      </c>
      <c r="M117" s="26">
        <f t="shared" si="27"/>
        <v>5919.9095289824318</v>
      </c>
      <c r="N117" s="26">
        <f t="shared" si="28"/>
        <v>2.3047908485750122</v>
      </c>
      <c r="O117" s="24">
        <f t="shared" si="29"/>
        <v>3.0321391518947109</v>
      </c>
      <c r="P117" s="26">
        <f t="shared" si="30"/>
        <v>2.5962689675002468</v>
      </c>
      <c r="Q117" s="26">
        <f t="shared" si="31"/>
        <v>3.4680093362891755</v>
      </c>
      <c r="R117" s="26">
        <f t="shared" si="32"/>
        <v>2.5123325863999635</v>
      </c>
      <c r="S117" s="26">
        <f t="shared" si="33"/>
        <v>3.5519457173894589</v>
      </c>
      <c r="T117" s="112"/>
    </row>
    <row r="118" spans="1:20" x14ac:dyDescent="0.35">
      <c r="A118">
        <f>sample!B118</f>
        <v>1.6883640047028448</v>
      </c>
      <c r="B118">
        <v>0.19979557906719914</v>
      </c>
      <c r="C118">
        <f t="shared" si="17"/>
        <v>2657.2812015937488</v>
      </c>
      <c r="D118" s="25">
        <f t="shared" si="18"/>
        <v>0.27444252243279549</v>
      </c>
      <c r="E118" s="26">
        <f t="shared" si="19"/>
        <v>0.21989273171861487</v>
      </c>
      <c r="F118" s="26">
        <f t="shared" si="20"/>
        <v>0.32899231314697608</v>
      </c>
      <c r="G118" s="26">
        <f t="shared" si="21"/>
        <v>0.20938797092914446</v>
      </c>
      <c r="H118" s="26">
        <f t="shared" si="22"/>
        <v>0.33949707393644651</v>
      </c>
      <c r="I118" s="26">
        <f t="shared" si="23"/>
        <v>3650.08554835618</v>
      </c>
      <c r="J118" s="26">
        <f t="shared" si="24"/>
        <v>2924.5733318575781</v>
      </c>
      <c r="K118" s="26">
        <f t="shared" si="25"/>
        <v>4375.5977648547823</v>
      </c>
      <c r="L118" s="26">
        <f t="shared" si="26"/>
        <v>2784.860013357621</v>
      </c>
      <c r="M118" s="26">
        <f t="shared" si="27"/>
        <v>4515.3110833547389</v>
      </c>
      <c r="N118" s="26">
        <f t="shared" si="28"/>
        <v>1.5943687209562492</v>
      </c>
      <c r="O118" s="24">
        <f t="shared" si="29"/>
        <v>2.1900513290137078</v>
      </c>
      <c r="P118" s="26">
        <f t="shared" si="30"/>
        <v>1.7547439991145468</v>
      </c>
      <c r="Q118" s="26">
        <f t="shared" si="31"/>
        <v>2.6253586589128695</v>
      </c>
      <c r="R118" s="26">
        <f t="shared" si="32"/>
        <v>1.6709160080145726</v>
      </c>
      <c r="S118" s="26">
        <f t="shared" si="33"/>
        <v>2.7091866500128434</v>
      </c>
      <c r="T118" s="112"/>
    </row>
    <row r="119" spans="1:20" x14ac:dyDescent="0.35">
      <c r="A119">
        <f>sample!B119</f>
        <v>1.9799793974715614</v>
      </c>
      <c r="B119">
        <v>0.32497382332842162</v>
      </c>
      <c r="C119">
        <f t="shared" si="17"/>
        <v>4322.1518502680074</v>
      </c>
      <c r="D119" s="25">
        <f t="shared" si="18"/>
        <v>0.35597075005841305</v>
      </c>
      <c r="E119" s="26">
        <f t="shared" si="19"/>
        <v>0.30141230132880226</v>
      </c>
      <c r="F119" s="26">
        <f t="shared" si="20"/>
        <v>0.41052919878802385</v>
      </c>
      <c r="G119" s="26">
        <f t="shared" si="21"/>
        <v>0.29090587324822381</v>
      </c>
      <c r="H119" s="26">
        <f t="shared" si="22"/>
        <v>0.4210356268686023</v>
      </c>
      <c r="I119" s="26">
        <f t="shared" si="23"/>
        <v>4734.4109757768929</v>
      </c>
      <c r="J119" s="26">
        <f t="shared" si="24"/>
        <v>4008.78360767307</v>
      </c>
      <c r="K119" s="26">
        <f t="shared" si="25"/>
        <v>5460.0383438807175</v>
      </c>
      <c r="L119" s="26">
        <f t="shared" si="26"/>
        <v>3869.0481142013764</v>
      </c>
      <c r="M119" s="26">
        <f t="shared" si="27"/>
        <v>5599.7738373524107</v>
      </c>
      <c r="N119" s="26">
        <f t="shared" si="28"/>
        <v>2.5932911101608043</v>
      </c>
      <c r="O119" s="24">
        <f t="shared" si="29"/>
        <v>2.8406465854661356</v>
      </c>
      <c r="P119" s="26">
        <f t="shared" si="30"/>
        <v>2.4052701646038419</v>
      </c>
      <c r="Q119" s="26">
        <f t="shared" si="31"/>
        <v>3.2760230063284306</v>
      </c>
      <c r="R119" s="26">
        <f t="shared" si="32"/>
        <v>2.3214288685208255</v>
      </c>
      <c r="S119" s="26">
        <f t="shared" si="33"/>
        <v>3.3598643024114461</v>
      </c>
      <c r="T119" s="112"/>
    </row>
    <row r="120" spans="1:20" x14ac:dyDescent="0.35">
      <c r="A120">
        <f>sample!B120</f>
        <v>1.9265519255213164</v>
      </c>
      <c r="B120">
        <v>0.30463910710825776</v>
      </c>
      <c r="C120">
        <f t="shared" si="17"/>
        <v>4051.7001245398283</v>
      </c>
      <c r="D120" s="25">
        <f t="shared" si="18"/>
        <v>0.34103379130165923</v>
      </c>
      <c r="E120" s="26">
        <f t="shared" si="19"/>
        <v>0.28650025204542928</v>
      </c>
      <c r="F120" s="26">
        <f t="shared" si="20"/>
        <v>0.39556733055788917</v>
      </c>
      <c r="G120" s="26">
        <f t="shared" si="21"/>
        <v>0.27599862083127014</v>
      </c>
      <c r="H120" s="26">
        <f t="shared" si="22"/>
        <v>0.40606896177204832</v>
      </c>
      <c r="I120" s="26">
        <f t="shared" si="23"/>
        <v>4535.7494243120673</v>
      </c>
      <c r="J120" s="26">
        <f t="shared" si="24"/>
        <v>3810.4533522042093</v>
      </c>
      <c r="K120" s="26">
        <f t="shared" si="25"/>
        <v>5261.0454964199262</v>
      </c>
      <c r="L120" s="26">
        <f t="shared" si="26"/>
        <v>3670.781657055893</v>
      </c>
      <c r="M120" s="26">
        <f t="shared" si="27"/>
        <v>5400.7171915682429</v>
      </c>
      <c r="N120" s="26">
        <f t="shared" si="28"/>
        <v>2.431020074723897</v>
      </c>
      <c r="O120" s="24">
        <f t="shared" si="29"/>
        <v>2.7214496545872402</v>
      </c>
      <c r="P120" s="26">
        <f t="shared" si="30"/>
        <v>2.2862720113225254</v>
      </c>
      <c r="Q120" s="26">
        <f t="shared" si="31"/>
        <v>3.1566272978519554</v>
      </c>
      <c r="R120" s="26">
        <f t="shared" si="32"/>
        <v>2.2024689942335356</v>
      </c>
      <c r="S120" s="26">
        <f t="shared" si="33"/>
        <v>3.2404303149409457</v>
      </c>
      <c r="T120" s="112"/>
    </row>
    <row r="121" spans="1:20" x14ac:dyDescent="0.35">
      <c r="A121">
        <f>sample!B121</f>
        <v>1.6240947687191971</v>
      </c>
      <c r="B121">
        <v>0.24393563602310175</v>
      </c>
      <c r="C121">
        <f t="shared" si="17"/>
        <v>3244.3439591072533</v>
      </c>
      <c r="D121" s="25">
        <f t="shared" si="18"/>
        <v>0.2564744829172852</v>
      </c>
      <c r="E121" s="26">
        <f t="shared" si="19"/>
        <v>0.20188469895987146</v>
      </c>
      <c r="F121" s="26">
        <f t="shared" si="20"/>
        <v>0.31106426687469896</v>
      </c>
      <c r="G121" s="26">
        <f t="shared" si="21"/>
        <v>0.19137223659267072</v>
      </c>
      <c r="H121" s="26">
        <f t="shared" si="22"/>
        <v>0.32157672924189967</v>
      </c>
      <c r="I121" s="26">
        <f t="shared" si="23"/>
        <v>3411.110622799893</v>
      </c>
      <c r="J121" s="26">
        <f t="shared" si="24"/>
        <v>2685.0664961662906</v>
      </c>
      <c r="K121" s="26">
        <f t="shared" si="25"/>
        <v>4137.1547494334964</v>
      </c>
      <c r="L121" s="26">
        <f t="shared" si="26"/>
        <v>2545.2507466825205</v>
      </c>
      <c r="M121" s="26">
        <f t="shared" si="27"/>
        <v>4276.970498917266</v>
      </c>
      <c r="N121" s="26">
        <f t="shared" si="28"/>
        <v>1.9466063754643519</v>
      </c>
      <c r="O121" s="24">
        <f t="shared" si="29"/>
        <v>2.0466663736799355</v>
      </c>
      <c r="P121" s="26">
        <f t="shared" si="30"/>
        <v>1.6110398976997742</v>
      </c>
      <c r="Q121" s="26">
        <f t="shared" si="31"/>
        <v>2.4822928496600976</v>
      </c>
      <c r="R121" s="26">
        <f t="shared" si="32"/>
        <v>1.5271504480095122</v>
      </c>
      <c r="S121" s="26">
        <f t="shared" si="33"/>
        <v>2.5661822993503596</v>
      </c>
      <c r="T121" s="112"/>
    </row>
    <row r="122" spans="1:20" x14ac:dyDescent="0.35">
      <c r="A122">
        <f>sample!B122</f>
        <v>1.7366674424077952</v>
      </c>
      <c r="B122">
        <v>0.18623716707890089</v>
      </c>
      <c r="C122">
        <f t="shared" si="17"/>
        <v>2476.9543221493818</v>
      </c>
      <c r="D122" s="25">
        <f t="shared" si="18"/>
        <v>0.28794693187743814</v>
      </c>
      <c r="E122" s="26">
        <f t="shared" si="19"/>
        <v>0.23341724891359936</v>
      </c>
      <c r="F122" s="26">
        <f t="shared" si="20"/>
        <v>0.34247661484127689</v>
      </c>
      <c r="G122" s="26">
        <f t="shared" si="21"/>
        <v>0.22291636031327194</v>
      </c>
      <c r="H122" s="26">
        <f t="shared" si="22"/>
        <v>0.35297750344160433</v>
      </c>
      <c r="I122" s="26">
        <f t="shared" si="23"/>
        <v>3829.6941939699273</v>
      </c>
      <c r="J122" s="26">
        <f t="shared" si="24"/>
        <v>3104.4494105508711</v>
      </c>
      <c r="K122" s="26">
        <f t="shared" si="25"/>
        <v>4554.9389773889825</v>
      </c>
      <c r="L122" s="26">
        <f t="shared" si="26"/>
        <v>2964.7875921665168</v>
      </c>
      <c r="M122" s="26">
        <f t="shared" si="27"/>
        <v>4694.6007957733382</v>
      </c>
      <c r="N122" s="26">
        <f t="shared" si="28"/>
        <v>1.486172593289629</v>
      </c>
      <c r="O122" s="24">
        <f t="shared" si="29"/>
        <v>2.2978165163819564</v>
      </c>
      <c r="P122" s="26">
        <f t="shared" si="30"/>
        <v>1.8626696463305226</v>
      </c>
      <c r="Q122" s="26">
        <f t="shared" si="31"/>
        <v>2.7329633864333895</v>
      </c>
      <c r="R122" s="26">
        <f t="shared" si="32"/>
        <v>1.7788725552999101</v>
      </c>
      <c r="S122" s="26">
        <f t="shared" si="33"/>
        <v>2.8167604774640029</v>
      </c>
      <c r="T122" s="112"/>
    </row>
    <row r="123" spans="1:20" x14ac:dyDescent="0.35">
      <c r="A123">
        <f>sample!B123</f>
        <v>1.5403608540557308</v>
      </c>
      <c r="B123">
        <v>0.20168500214005552</v>
      </c>
      <c r="C123">
        <f t="shared" si="17"/>
        <v>2682.4105284627385</v>
      </c>
      <c r="D123" s="25">
        <f t="shared" si="18"/>
        <v>0.23306461559220387</v>
      </c>
      <c r="E123" s="26">
        <f t="shared" si="19"/>
        <v>0.17840010155872438</v>
      </c>
      <c r="F123" s="26">
        <f t="shared" si="20"/>
        <v>0.28772912962568337</v>
      </c>
      <c r="G123" s="26">
        <f t="shared" si="21"/>
        <v>0.16787324827338129</v>
      </c>
      <c r="H123" s="26">
        <f t="shared" si="22"/>
        <v>0.29825598291102645</v>
      </c>
      <c r="I123" s="26">
        <f t="shared" si="23"/>
        <v>3099.7593873763117</v>
      </c>
      <c r="J123" s="26">
        <f t="shared" si="24"/>
        <v>2372.7213507310344</v>
      </c>
      <c r="K123" s="26">
        <f t="shared" si="25"/>
        <v>3826.797424021589</v>
      </c>
      <c r="L123" s="26">
        <f t="shared" si="26"/>
        <v>2232.7142020359711</v>
      </c>
      <c r="M123" s="26">
        <f t="shared" si="27"/>
        <v>3966.8045727166518</v>
      </c>
      <c r="N123" s="26">
        <f t="shared" si="28"/>
        <v>1.609446317077643</v>
      </c>
      <c r="O123" s="24">
        <f t="shared" si="29"/>
        <v>1.8598556324257869</v>
      </c>
      <c r="P123" s="26">
        <f t="shared" si="30"/>
        <v>1.4236328104386204</v>
      </c>
      <c r="Q123" s="26">
        <f t="shared" si="31"/>
        <v>2.2960784544129531</v>
      </c>
      <c r="R123" s="26">
        <f t="shared" si="32"/>
        <v>1.3396285212215826</v>
      </c>
      <c r="S123" s="26">
        <f t="shared" si="33"/>
        <v>2.3800827436299912</v>
      </c>
      <c r="T123" s="112"/>
    </row>
    <row r="124" spans="1:20" x14ac:dyDescent="0.35">
      <c r="A124">
        <f>sample!B124</f>
        <v>1.9745833595219331</v>
      </c>
      <c r="B124">
        <v>0.34529441314695469</v>
      </c>
      <c r="C124">
        <f t="shared" si="17"/>
        <v>4592.4156948544978</v>
      </c>
      <c r="D124" s="25">
        <f t="shared" si="18"/>
        <v>0.35446215544666471</v>
      </c>
      <c r="E124" s="26">
        <f t="shared" si="19"/>
        <v>0.29990669691663652</v>
      </c>
      <c r="F124" s="26">
        <f t="shared" si="20"/>
        <v>0.4090176139766929</v>
      </c>
      <c r="G124" s="26">
        <f t="shared" si="21"/>
        <v>0.28940084466468941</v>
      </c>
      <c r="H124" s="26">
        <f t="shared" si="22"/>
        <v>0.41952346622864001</v>
      </c>
      <c r="I124" s="26">
        <f t="shared" si="23"/>
        <v>4714.3466674406409</v>
      </c>
      <c r="J124" s="26">
        <f t="shared" si="24"/>
        <v>3988.7590689912654</v>
      </c>
      <c r="K124" s="26">
        <f t="shared" si="25"/>
        <v>5439.9342658900159</v>
      </c>
      <c r="L124" s="26">
        <f t="shared" si="26"/>
        <v>3849.0312340403689</v>
      </c>
      <c r="M124" s="26">
        <f t="shared" si="27"/>
        <v>5579.662100840912</v>
      </c>
      <c r="N124" s="26">
        <f t="shared" si="28"/>
        <v>2.7554494169126986</v>
      </c>
      <c r="O124" s="24">
        <f t="shared" si="29"/>
        <v>2.8286080004643845</v>
      </c>
      <c r="P124" s="26">
        <f t="shared" si="30"/>
        <v>2.3932554413947593</v>
      </c>
      <c r="Q124" s="26">
        <f t="shared" si="31"/>
        <v>3.2639605595340093</v>
      </c>
      <c r="R124" s="26">
        <f t="shared" si="32"/>
        <v>2.309418740424221</v>
      </c>
      <c r="S124" s="26">
        <f t="shared" si="33"/>
        <v>3.3477972605045472</v>
      </c>
      <c r="T124" s="112"/>
    </row>
    <row r="125" spans="1:20" x14ac:dyDescent="0.35">
      <c r="A125">
        <f>sample!B125</f>
        <v>1.8391013909409473</v>
      </c>
      <c r="B125">
        <v>0.2918304188389898</v>
      </c>
      <c r="C125">
        <f t="shared" si="17"/>
        <v>3881.3445705585641</v>
      </c>
      <c r="D125" s="25">
        <f t="shared" si="18"/>
        <v>0.31658485182161988</v>
      </c>
      <c r="E125" s="26">
        <f t="shared" si="19"/>
        <v>0.26206951275549945</v>
      </c>
      <c r="F125" s="26">
        <f t="shared" si="20"/>
        <v>0.37110019088774032</v>
      </c>
      <c r="G125" s="26">
        <f t="shared" si="21"/>
        <v>0.25157138638784693</v>
      </c>
      <c r="H125" s="26">
        <f t="shared" si="22"/>
        <v>0.38159831725539284</v>
      </c>
      <c r="I125" s="26">
        <f t="shared" si="23"/>
        <v>4210.5785292275441</v>
      </c>
      <c r="J125" s="26">
        <f t="shared" si="24"/>
        <v>3485.5245196481424</v>
      </c>
      <c r="K125" s="26">
        <f t="shared" si="25"/>
        <v>4935.6325388069463</v>
      </c>
      <c r="L125" s="26">
        <f t="shared" si="26"/>
        <v>3345.8994389583645</v>
      </c>
      <c r="M125" s="26">
        <f t="shared" si="27"/>
        <v>5075.2576194967251</v>
      </c>
      <c r="N125" s="26">
        <f t="shared" si="28"/>
        <v>2.3288067423351384</v>
      </c>
      <c r="O125" s="24">
        <f t="shared" si="29"/>
        <v>2.5263471175365262</v>
      </c>
      <c r="P125" s="26">
        <f t="shared" si="30"/>
        <v>2.0913147117888853</v>
      </c>
      <c r="Q125" s="26">
        <f t="shared" si="31"/>
        <v>2.9613795232841675</v>
      </c>
      <c r="R125" s="26">
        <f t="shared" si="32"/>
        <v>2.0075396633750184</v>
      </c>
      <c r="S125" s="26">
        <f t="shared" si="33"/>
        <v>3.0451545716980348</v>
      </c>
      <c r="T125" s="112"/>
    </row>
    <row r="126" spans="1:20" x14ac:dyDescent="0.35">
      <c r="A126">
        <f>sample!B126</f>
        <v>2.0145848017830947</v>
      </c>
      <c r="B126">
        <v>0.38337185232819188</v>
      </c>
      <c r="C126">
        <f t="shared" si="17"/>
        <v>5098.8456359649517</v>
      </c>
      <c r="D126" s="25">
        <f t="shared" si="18"/>
        <v>0.36564553866610783</v>
      </c>
      <c r="E126" s="26">
        <f t="shared" si="19"/>
        <v>0.31106538187688521</v>
      </c>
      <c r="F126" s="26">
        <f t="shared" si="20"/>
        <v>0.42022569545533045</v>
      </c>
      <c r="G126" s="26">
        <f t="shared" si="21"/>
        <v>0.30055477343245124</v>
      </c>
      <c r="H126" s="26">
        <f t="shared" si="22"/>
        <v>0.43073630389976442</v>
      </c>
      <c r="I126" s="26">
        <f t="shared" si="23"/>
        <v>4863.0856642592344</v>
      </c>
      <c r="J126" s="26">
        <f t="shared" si="24"/>
        <v>4137.1695789625737</v>
      </c>
      <c r="K126" s="26">
        <f t="shared" si="25"/>
        <v>5589.001749555895</v>
      </c>
      <c r="L126" s="26">
        <f t="shared" si="26"/>
        <v>3997.3784866516012</v>
      </c>
      <c r="M126" s="26">
        <f t="shared" si="27"/>
        <v>5728.7928418668671</v>
      </c>
      <c r="N126" s="26">
        <f t="shared" si="28"/>
        <v>3.0593073815789711</v>
      </c>
      <c r="O126" s="24">
        <f t="shared" si="29"/>
        <v>2.9178513985555403</v>
      </c>
      <c r="P126" s="26">
        <f t="shared" si="30"/>
        <v>2.4823017473775439</v>
      </c>
      <c r="Q126" s="26">
        <f t="shared" si="31"/>
        <v>3.3534010497335367</v>
      </c>
      <c r="R126" s="26">
        <f t="shared" si="32"/>
        <v>2.3984270919909605</v>
      </c>
      <c r="S126" s="26">
        <f t="shared" si="33"/>
        <v>3.4372757051201202</v>
      </c>
      <c r="T126" s="112"/>
    </row>
    <row r="127" spans="1:20" x14ac:dyDescent="0.35">
      <c r="A127">
        <f>sample!B127</f>
        <v>1.7680310515172901</v>
      </c>
      <c r="B127">
        <v>0.26500775825413286</v>
      </c>
      <c r="C127">
        <f t="shared" si="17"/>
        <v>3524.6031847799673</v>
      </c>
      <c r="D127" s="25">
        <f t="shared" si="18"/>
        <v>0.29671539721242063</v>
      </c>
      <c r="E127" s="26">
        <f t="shared" si="19"/>
        <v>0.24219419262824315</v>
      </c>
      <c r="F127" s="26">
        <f t="shared" si="20"/>
        <v>0.3512366017965981</v>
      </c>
      <c r="G127" s="26">
        <f t="shared" si="21"/>
        <v>0.2316949367262095</v>
      </c>
      <c r="H127" s="26">
        <f t="shared" si="22"/>
        <v>0.36173585769863176</v>
      </c>
      <c r="I127" s="26">
        <f t="shared" si="23"/>
        <v>3946.3147829251943</v>
      </c>
      <c r="J127" s="26">
        <f t="shared" si="24"/>
        <v>3221.1827619556343</v>
      </c>
      <c r="K127" s="26">
        <f t="shared" si="25"/>
        <v>4671.4468038947543</v>
      </c>
      <c r="L127" s="26">
        <f t="shared" si="26"/>
        <v>3081.5426584585862</v>
      </c>
      <c r="M127" s="26">
        <f t="shared" si="27"/>
        <v>4811.086907391802</v>
      </c>
      <c r="N127" s="26">
        <f t="shared" si="28"/>
        <v>2.1147619108679803</v>
      </c>
      <c r="O127" s="24">
        <f t="shared" si="29"/>
        <v>2.3677888697551164</v>
      </c>
      <c r="P127" s="26">
        <f t="shared" si="30"/>
        <v>1.9327096571733804</v>
      </c>
      <c r="Q127" s="26">
        <f t="shared" si="31"/>
        <v>2.8028680823368526</v>
      </c>
      <c r="R127" s="26">
        <f t="shared" si="32"/>
        <v>1.8489255950751515</v>
      </c>
      <c r="S127" s="26">
        <f t="shared" si="33"/>
        <v>2.886652144435081</v>
      </c>
      <c r="T127" s="112"/>
    </row>
    <row r="128" spans="1:20" x14ac:dyDescent="0.35">
      <c r="A128">
        <f>sample!B128</f>
        <v>2.1106716904559413</v>
      </c>
      <c r="B128">
        <v>0.3921349861200556</v>
      </c>
      <c r="C128">
        <f t="shared" si="17"/>
        <v>5215.3953153967395</v>
      </c>
      <c r="D128" s="25">
        <f t="shared" si="18"/>
        <v>0.39250898252337452</v>
      </c>
      <c r="E128" s="26">
        <f t="shared" si="19"/>
        <v>0.33784562483488517</v>
      </c>
      <c r="F128" s="26">
        <f t="shared" si="20"/>
        <v>0.44717234021186386</v>
      </c>
      <c r="G128" s="26">
        <f t="shared" si="21"/>
        <v>0.3273189942291776</v>
      </c>
      <c r="H128" s="26">
        <f t="shared" si="22"/>
        <v>0.45769897081757144</v>
      </c>
      <c r="I128" s="26">
        <f t="shared" si="23"/>
        <v>5220.3694675608813</v>
      </c>
      <c r="J128" s="26">
        <f t="shared" si="24"/>
        <v>4493.3468103039722</v>
      </c>
      <c r="K128" s="26">
        <f t="shared" si="25"/>
        <v>5947.3921248177894</v>
      </c>
      <c r="L128" s="26">
        <f t="shared" si="26"/>
        <v>4353.3426232480615</v>
      </c>
      <c r="M128" s="26">
        <f t="shared" si="27"/>
        <v>6087.3963118737001</v>
      </c>
      <c r="N128" s="26">
        <f t="shared" si="28"/>
        <v>3.1292371892380437</v>
      </c>
      <c r="O128" s="24">
        <f t="shared" si="29"/>
        <v>3.1322216805365288</v>
      </c>
      <c r="P128" s="26">
        <f t="shared" si="30"/>
        <v>2.6960080861823834</v>
      </c>
      <c r="Q128" s="26">
        <f t="shared" si="31"/>
        <v>3.5684352748906734</v>
      </c>
      <c r="R128" s="26">
        <f t="shared" si="32"/>
        <v>2.6120055739488368</v>
      </c>
      <c r="S128" s="26">
        <f t="shared" si="33"/>
        <v>3.65243778712422</v>
      </c>
      <c r="T128" s="112"/>
    </row>
    <row r="129" spans="1:20" x14ac:dyDescent="0.35">
      <c r="A129">
        <f>sample!B129</f>
        <v>1.7486818078120725</v>
      </c>
      <c r="B129">
        <v>0.31136291323272569</v>
      </c>
      <c r="C129">
        <f t="shared" si="17"/>
        <v>4141.1267459952523</v>
      </c>
      <c r="D129" s="25">
        <f t="shared" si="18"/>
        <v>0.29130584207815624</v>
      </c>
      <c r="E129" s="26">
        <f t="shared" si="19"/>
        <v>0.23677983295490559</v>
      </c>
      <c r="F129" s="26">
        <f t="shared" si="20"/>
        <v>0.34583185120140686</v>
      </c>
      <c r="G129" s="26">
        <f t="shared" si="21"/>
        <v>0.22627965183330637</v>
      </c>
      <c r="H129" s="26">
        <f t="shared" si="22"/>
        <v>0.35633203232300614</v>
      </c>
      <c r="I129" s="26">
        <f t="shared" si="23"/>
        <v>3874.3676996394784</v>
      </c>
      <c r="J129" s="26">
        <f t="shared" si="24"/>
        <v>3149.1717783002446</v>
      </c>
      <c r="K129" s="26">
        <f t="shared" si="25"/>
        <v>4599.5636209787108</v>
      </c>
      <c r="L129" s="26">
        <f t="shared" si="26"/>
        <v>3009.5193693829747</v>
      </c>
      <c r="M129" s="26">
        <f t="shared" si="27"/>
        <v>4739.2160298959816</v>
      </c>
      <c r="N129" s="26">
        <f t="shared" si="28"/>
        <v>2.4846760475971514</v>
      </c>
      <c r="O129" s="24">
        <f t="shared" si="29"/>
        <v>2.3246206197836869</v>
      </c>
      <c r="P129" s="26">
        <f t="shared" si="30"/>
        <v>1.8895030669801467</v>
      </c>
      <c r="Q129" s="26">
        <f t="shared" si="31"/>
        <v>2.7597381725872263</v>
      </c>
      <c r="R129" s="26">
        <f t="shared" si="32"/>
        <v>1.8057116216297848</v>
      </c>
      <c r="S129" s="26">
        <f t="shared" si="33"/>
        <v>2.8435296179375888</v>
      </c>
      <c r="T129" s="112"/>
    </row>
    <row r="130" spans="1:20" x14ac:dyDescent="0.35">
      <c r="A130">
        <f>sample!B130</f>
        <v>1.6844264710492491</v>
      </c>
      <c r="B130">
        <v>0.2587673415449176</v>
      </c>
      <c r="C130">
        <f t="shared" ref="C130:C193" si="34">B130*sens*dose</f>
        <v>3441.6056425474039</v>
      </c>
      <c r="D130" s="25">
        <f t="shared" ref="D130:D193" si="35">(intercept+A130*slope)</f>
        <v>0.27334168843035828</v>
      </c>
      <c r="E130" s="26">
        <f t="shared" ref="E130:E193" si="36">D130-(t_value_90*(SQRT(MSE*(1 + (1/observations)+(A130-mean_x)^2/SS))))</f>
        <v>0.21878988197090848</v>
      </c>
      <c r="F130" s="26">
        <f t="shared" ref="F130:F193" si="37">D130+(t_value_90*(SQRT(MSE*(1 + (1/observations)+(A130-mean_x)^2/SS))))</f>
        <v>0.32789349488980807</v>
      </c>
      <c r="G130" s="26">
        <f t="shared" ref="G130:G193" si="38">D130-(t_value_95*(SQRT(MSE*(1 + (1/observations)+(A130-mean_x)^2/SS))))</f>
        <v>0.20828473300539585</v>
      </c>
      <c r="H130" s="26">
        <f t="shared" ref="H130:H193" si="39">D130+(t_value_95*(SQRT(MSE*(1 + (1/observations)+(A130-mean_x)^2/SS))))</f>
        <v>0.3383986438553207</v>
      </c>
      <c r="I130" s="26">
        <f t="shared" ref="I130:I193" si="40">D130*sens*dose</f>
        <v>3635.4444561237651</v>
      </c>
      <c r="J130" s="26">
        <f t="shared" ref="J130:J193" si="41">E130*dose*sens</f>
        <v>2909.9054302130826</v>
      </c>
      <c r="K130" s="26">
        <f t="shared" ref="K130:K193" si="42">F130*dose*sens</f>
        <v>4360.9834820344468</v>
      </c>
      <c r="L130" s="26">
        <f t="shared" ref="L130:L193" si="43">G130*dose*sens</f>
        <v>2770.1869489717647</v>
      </c>
      <c r="M130" s="26">
        <f t="shared" ref="M130:M193" si="44">H130*dose*sens</f>
        <v>4500.7019632757647</v>
      </c>
      <c r="N130" s="26">
        <f t="shared" ref="N130:N193" si="45">C130/vcr</f>
        <v>2.0649633855284422</v>
      </c>
      <c r="O130" s="24">
        <f t="shared" ref="O130:O193" si="46">I130/vcr</f>
        <v>2.181266673674259</v>
      </c>
      <c r="P130" s="26">
        <f t="shared" ref="P130:P193" si="47">J130/vcr</f>
        <v>1.7459432581278496</v>
      </c>
      <c r="Q130" s="26">
        <f t="shared" ref="Q130:Q193" si="48">K130/vcr</f>
        <v>2.6165900892206677</v>
      </c>
      <c r="R130" s="26">
        <f t="shared" ref="R130:R193" si="49">L130/vcr</f>
        <v>1.6621121693830587</v>
      </c>
      <c r="S130" s="26">
        <f t="shared" ref="S130:S193" si="50">M130/vcr</f>
        <v>2.7004211779654588</v>
      </c>
      <c r="T130" s="112"/>
    </row>
    <row r="131" spans="1:20" x14ac:dyDescent="0.35">
      <c r="A131">
        <f>sample!B131</f>
        <v>1.6626159359071677</v>
      </c>
      <c r="B131">
        <v>0.29081300394638782</v>
      </c>
      <c r="C131">
        <f t="shared" si="34"/>
        <v>3867.8129524869582</v>
      </c>
      <c r="D131" s="25">
        <f t="shared" si="35"/>
        <v>0.26724401897327849</v>
      </c>
      <c r="E131" s="26">
        <f t="shared" si="36"/>
        <v>0.21268001947890372</v>
      </c>
      <c r="F131" s="26">
        <f t="shared" si="37"/>
        <v>0.32180801846765322</v>
      </c>
      <c r="G131" s="26">
        <f t="shared" si="38"/>
        <v>0.20217252247660655</v>
      </c>
      <c r="H131" s="26">
        <f t="shared" si="39"/>
        <v>0.33231551546995042</v>
      </c>
      <c r="I131" s="26">
        <f t="shared" si="40"/>
        <v>3554.3454523446039</v>
      </c>
      <c r="J131" s="26">
        <f t="shared" si="41"/>
        <v>2828.6442590694196</v>
      </c>
      <c r="K131" s="26">
        <f t="shared" si="42"/>
        <v>4280.0466456197873</v>
      </c>
      <c r="L131" s="26">
        <f t="shared" si="43"/>
        <v>2688.8945489388675</v>
      </c>
      <c r="M131" s="26">
        <f t="shared" si="44"/>
        <v>4419.7963557503408</v>
      </c>
      <c r="N131" s="26">
        <f t="shared" si="45"/>
        <v>2.320687771492175</v>
      </c>
      <c r="O131" s="24">
        <f t="shared" si="46"/>
        <v>2.1326072714067621</v>
      </c>
      <c r="P131" s="26">
        <f t="shared" si="47"/>
        <v>1.6971865554416516</v>
      </c>
      <c r="Q131" s="26">
        <f t="shared" si="48"/>
        <v>2.5680279873718721</v>
      </c>
      <c r="R131" s="26">
        <f t="shared" si="49"/>
        <v>1.6133367293633205</v>
      </c>
      <c r="S131" s="26">
        <f t="shared" si="50"/>
        <v>2.6518778134502043</v>
      </c>
      <c r="T131" s="112"/>
    </row>
    <row r="132" spans="1:20" x14ac:dyDescent="0.35">
      <c r="A132">
        <f>sample!B132</f>
        <v>1.6638272411723356</v>
      </c>
      <c r="B132">
        <v>0.26094759495512287</v>
      </c>
      <c r="C132">
        <f t="shared" si="34"/>
        <v>3470.6030129031342</v>
      </c>
      <c r="D132" s="25">
        <f t="shared" si="35"/>
        <v>0.26758266903713512</v>
      </c>
      <c r="E132" s="26">
        <f t="shared" si="36"/>
        <v>0.21301939235929629</v>
      </c>
      <c r="F132" s="26">
        <f t="shared" si="37"/>
        <v>0.32214594571497396</v>
      </c>
      <c r="G132" s="26">
        <f t="shared" si="38"/>
        <v>0.20251203455120509</v>
      </c>
      <c r="H132" s="26">
        <f t="shared" si="39"/>
        <v>0.33265330352306516</v>
      </c>
      <c r="I132" s="26">
        <f t="shared" si="40"/>
        <v>3558.849498193897</v>
      </c>
      <c r="J132" s="26">
        <f t="shared" si="41"/>
        <v>2833.1579183786407</v>
      </c>
      <c r="K132" s="26">
        <f t="shared" si="42"/>
        <v>4284.5410780091534</v>
      </c>
      <c r="L132" s="26">
        <f t="shared" si="43"/>
        <v>2693.4100595310279</v>
      </c>
      <c r="M132" s="26">
        <f t="shared" si="44"/>
        <v>4424.2889368567667</v>
      </c>
      <c r="N132" s="26">
        <f t="shared" si="45"/>
        <v>2.0823618077418806</v>
      </c>
      <c r="O132" s="24">
        <f t="shared" si="46"/>
        <v>2.135309698916338</v>
      </c>
      <c r="P132" s="26">
        <f t="shared" si="47"/>
        <v>1.6998947510271845</v>
      </c>
      <c r="Q132" s="26">
        <f t="shared" si="48"/>
        <v>2.5707246468054921</v>
      </c>
      <c r="R132" s="26">
        <f t="shared" si="49"/>
        <v>1.6160460357186166</v>
      </c>
      <c r="S132" s="26">
        <f t="shared" si="50"/>
        <v>2.6545733621140597</v>
      </c>
      <c r="T132" s="112"/>
    </row>
    <row r="133" spans="1:20" x14ac:dyDescent="0.35">
      <c r="A133">
        <f>sample!B133</f>
        <v>1.6202715418974638</v>
      </c>
      <c r="B133">
        <v>0.28191583981610535</v>
      </c>
      <c r="C133">
        <f t="shared" si="34"/>
        <v>3749.4806695542011</v>
      </c>
      <c r="D133" s="25">
        <f t="shared" si="35"/>
        <v>0.25540560619021252</v>
      </c>
      <c r="E133" s="26">
        <f t="shared" si="36"/>
        <v>0.20081296733562246</v>
      </c>
      <c r="F133" s="26">
        <f t="shared" si="37"/>
        <v>0.30999824504480256</v>
      </c>
      <c r="G133" s="26">
        <f t="shared" si="38"/>
        <v>0.19029995519524162</v>
      </c>
      <c r="H133" s="26">
        <f t="shared" si="39"/>
        <v>0.32051125718518342</v>
      </c>
      <c r="I133" s="26">
        <f t="shared" si="40"/>
        <v>3396.8945623298268</v>
      </c>
      <c r="J133" s="26">
        <f t="shared" si="41"/>
        <v>2670.8124655637785</v>
      </c>
      <c r="K133" s="26">
        <f t="shared" si="42"/>
        <v>4122.9766590958743</v>
      </c>
      <c r="L133" s="26">
        <f t="shared" si="43"/>
        <v>2530.9894040967138</v>
      </c>
      <c r="M133" s="26">
        <f t="shared" si="44"/>
        <v>4262.7997205629399</v>
      </c>
      <c r="N133" s="26">
        <f t="shared" si="45"/>
        <v>2.2496884017325205</v>
      </c>
      <c r="O133" s="24">
        <f t="shared" si="46"/>
        <v>2.0381367373978958</v>
      </c>
      <c r="P133" s="26">
        <f t="shared" si="47"/>
        <v>1.6024874793382671</v>
      </c>
      <c r="Q133" s="26">
        <f t="shared" si="48"/>
        <v>2.4737859954575243</v>
      </c>
      <c r="R133" s="26">
        <f t="shared" si="49"/>
        <v>1.5185936424580282</v>
      </c>
      <c r="S133" s="26">
        <f t="shared" si="50"/>
        <v>2.5576798323377639</v>
      </c>
      <c r="T133" s="112"/>
    </row>
    <row r="134" spans="1:20" x14ac:dyDescent="0.35">
      <c r="A134">
        <f>sample!B134</f>
        <v>2.2522196163832815</v>
      </c>
      <c r="B134">
        <v>0.47781191240176502</v>
      </c>
      <c r="C134">
        <f t="shared" si="34"/>
        <v>6354.898434943475</v>
      </c>
      <c r="D134" s="25">
        <f t="shared" si="35"/>
        <v>0.43208217314054775</v>
      </c>
      <c r="E134" s="26">
        <f t="shared" si="36"/>
        <v>0.37723513722255053</v>
      </c>
      <c r="F134" s="26">
        <f t="shared" si="37"/>
        <v>0.48692920905854498</v>
      </c>
      <c r="G134" s="26">
        <f t="shared" si="38"/>
        <v>0.36667313533790763</v>
      </c>
      <c r="H134" s="26">
        <f t="shared" si="39"/>
        <v>0.49749121094318788</v>
      </c>
      <c r="I134" s="26">
        <f t="shared" si="40"/>
        <v>5746.692902769285</v>
      </c>
      <c r="J134" s="26">
        <f t="shared" si="41"/>
        <v>5017.2273250599228</v>
      </c>
      <c r="K134" s="26">
        <f t="shared" si="42"/>
        <v>6476.1584804786489</v>
      </c>
      <c r="L134" s="26">
        <f t="shared" si="43"/>
        <v>4876.7526999941711</v>
      </c>
      <c r="M134" s="26">
        <f t="shared" si="44"/>
        <v>6616.6331055443989</v>
      </c>
      <c r="N134" s="26">
        <f t="shared" si="45"/>
        <v>3.8129390609660847</v>
      </c>
      <c r="O134" s="24">
        <f t="shared" si="46"/>
        <v>3.4480157416615707</v>
      </c>
      <c r="P134" s="26">
        <f t="shared" si="47"/>
        <v>3.0103363950359534</v>
      </c>
      <c r="Q134" s="26">
        <f t="shared" si="48"/>
        <v>3.8856950882871892</v>
      </c>
      <c r="R134" s="26">
        <f t="shared" si="49"/>
        <v>2.9260516199965023</v>
      </c>
      <c r="S134" s="26">
        <f t="shared" si="50"/>
        <v>3.969979863326639</v>
      </c>
      <c r="T134" s="112"/>
    </row>
    <row r="135" spans="1:20" x14ac:dyDescent="0.35">
      <c r="A135">
        <f>sample!B135</f>
        <v>1.5493016492778979</v>
      </c>
      <c r="B135">
        <v>0.24089186188912087</v>
      </c>
      <c r="C135">
        <f t="shared" si="34"/>
        <v>3203.8617631253073</v>
      </c>
      <c r="D135" s="25">
        <f t="shared" si="35"/>
        <v>0.2355642339460437</v>
      </c>
      <c r="E135" s="26">
        <f t="shared" si="36"/>
        <v>0.18090891754224064</v>
      </c>
      <c r="F135" s="26">
        <f t="shared" si="37"/>
        <v>0.29021955034984676</v>
      </c>
      <c r="G135" s="26">
        <f t="shared" si="38"/>
        <v>0.1703838354625854</v>
      </c>
      <c r="H135" s="26">
        <f t="shared" si="39"/>
        <v>0.300744632429502</v>
      </c>
      <c r="I135" s="26">
        <f t="shared" si="40"/>
        <v>3133.0043114823811</v>
      </c>
      <c r="J135" s="26">
        <f t="shared" si="41"/>
        <v>2406.0886033118004</v>
      </c>
      <c r="K135" s="26">
        <f t="shared" si="42"/>
        <v>3859.9200196529619</v>
      </c>
      <c r="L135" s="26">
        <f t="shared" si="43"/>
        <v>2266.1050116523857</v>
      </c>
      <c r="M135" s="26">
        <f t="shared" si="44"/>
        <v>3999.9036113123771</v>
      </c>
      <c r="N135" s="26">
        <f t="shared" si="45"/>
        <v>1.9223170578751843</v>
      </c>
      <c r="O135" s="24">
        <f t="shared" si="46"/>
        <v>1.8798025868894286</v>
      </c>
      <c r="P135" s="26">
        <f t="shared" si="47"/>
        <v>1.4436531619870803</v>
      </c>
      <c r="Q135" s="26">
        <f t="shared" si="48"/>
        <v>2.3159520117917771</v>
      </c>
      <c r="R135" s="26">
        <f t="shared" si="49"/>
        <v>1.3596630069914313</v>
      </c>
      <c r="S135" s="26">
        <f t="shared" si="50"/>
        <v>2.3999421667874263</v>
      </c>
      <c r="T135" s="112"/>
    </row>
    <row r="136" spans="1:20" x14ac:dyDescent="0.35">
      <c r="A136">
        <f>sample!B136</f>
        <v>2.4227279128307133</v>
      </c>
      <c r="B136">
        <v>0.45570206672482216</v>
      </c>
      <c r="C136">
        <f t="shared" si="34"/>
        <v>6060.8374874401352</v>
      </c>
      <c r="D136" s="25">
        <f t="shared" si="35"/>
        <v>0.47975194486569028</v>
      </c>
      <c r="E136" s="26">
        <f t="shared" si="36"/>
        <v>0.42458795563191354</v>
      </c>
      <c r="F136" s="26">
        <f t="shared" si="37"/>
        <v>0.53491593409946703</v>
      </c>
      <c r="G136" s="26">
        <f t="shared" si="38"/>
        <v>0.413964917422106</v>
      </c>
      <c r="H136" s="26">
        <f t="shared" si="39"/>
        <v>0.54553897230927451</v>
      </c>
      <c r="I136" s="26">
        <f t="shared" si="40"/>
        <v>6380.7008667136806</v>
      </c>
      <c r="J136" s="26">
        <f t="shared" si="41"/>
        <v>5647.0198099044501</v>
      </c>
      <c r="K136" s="26">
        <f t="shared" si="42"/>
        <v>7114.3819235229112</v>
      </c>
      <c r="L136" s="26">
        <f t="shared" si="43"/>
        <v>5505.7334017140101</v>
      </c>
      <c r="M136" s="26">
        <f t="shared" si="44"/>
        <v>7255.6683317133502</v>
      </c>
      <c r="N136" s="26">
        <f t="shared" si="45"/>
        <v>3.6365024924640807</v>
      </c>
      <c r="O136" s="24">
        <f t="shared" si="46"/>
        <v>3.828420520028208</v>
      </c>
      <c r="P136" s="26">
        <f t="shared" si="47"/>
        <v>3.38821188594267</v>
      </c>
      <c r="Q136" s="26">
        <f t="shared" si="48"/>
        <v>4.2686291541137464</v>
      </c>
      <c r="R136" s="26">
        <f t="shared" si="49"/>
        <v>3.3034400410284057</v>
      </c>
      <c r="S136" s="26">
        <f t="shared" si="50"/>
        <v>4.3534009990280103</v>
      </c>
      <c r="T136" s="112"/>
    </row>
    <row r="137" spans="1:20" x14ac:dyDescent="0.35">
      <c r="A137">
        <f>sample!B137</f>
        <v>1.5366366043740345</v>
      </c>
      <c r="B137">
        <v>0.24261191741809113</v>
      </c>
      <c r="C137">
        <f t="shared" si="34"/>
        <v>3226.7385016606122</v>
      </c>
      <c r="D137" s="25">
        <f t="shared" si="35"/>
        <v>0.23202341034956853</v>
      </c>
      <c r="E137" s="26">
        <f t="shared" si="36"/>
        <v>0.17735497928712868</v>
      </c>
      <c r="F137" s="26">
        <f t="shared" si="37"/>
        <v>0.28669184141200837</v>
      </c>
      <c r="G137" s="26">
        <f t="shared" si="38"/>
        <v>0.1668273716917929</v>
      </c>
      <c r="H137" s="26">
        <f t="shared" si="39"/>
        <v>0.29721944900734415</v>
      </c>
      <c r="I137" s="26">
        <f t="shared" si="40"/>
        <v>3085.9113576492614</v>
      </c>
      <c r="J137" s="26">
        <f t="shared" si="41"/>
        <v>2358.8212245188115</v>
      </c>
      <c r="K137" s="26">
        <f t="shared" si="42"/>
        <v>3813.0014907797113</v>
      </c>
      <c r="L137" s="26">
        <f t="shared" si="43"/>
        <v>2218.8040435008456</v>
      </c>
      <c r="M137" s="26">
        <f t="shared" si="44"/>
        <v>3953.0186717976771</v>
      </c>
      <c r="N137" s="26">
        <f t="shared" si="45"/>
        <v>1.9360431009963672</v>
      </c>
      <c r="O137" s="24">
        <f t="shared" si="46"/>
        <v>1.8515468145895568</v>
      </c>
      <c r="P137" s="26">
        <f t="shared" si="47"/>
        <v>1.4152927347112869</v>
      </c>
      <c r="Q137" s="26">
        <f t="shared" si="48"/>
        <v>2.2878008944678268</v>
      </c>
      <c r="R137" s="26">
        <f t="shared" si="49"/>
        <v>1.3312824261005074</v>
      </c>
      <c r="S137" s="26">
        <f t="shared" si="50"/>
        <v>2.371811203078606</v>
      </c>
      <c r="T137" s="112"/>
    </row>
    <row r="138" spans="1:20" x14ac:dyDescent="0.35">
      <c r="A138">
        <f>sample!B138</f>
        <v>1.9912988896072512</v>
      </c>
      <c r="B138">
        <v>0.35253237702930773</v>
      </c>
      <c r="C138">
        <f t="shared" si="34"/>
        <v>4688.6806144897928</v>
      </c>
      <c r="D138" s="25">
        <f t="shared" si="35"/>
        <v>0.3591353914125025</v>
      </c>
      <c r="E138" s="26">
        <f t="shared" si="36"/>
        <v>0.30457032389575228</v>
      </c>
      <c r="F138" s="26">
        <f t="shared" si="37"/>
        <v>0.41370045892925272</v>
      </c>
      <c r="G138" s="26">
        <f t="shared" si="38"/>
        <v>0.29406262122227977</v>
      </c>
      <c r="H138" s="26">
        <f t="shared" si="39"/>
        <v>0.42420816160272523</v>
      </c>
      <c r="I138" s="26">
        <f t="shared" si="40"/>
        <v>4776.5007057862831</v>
      </c>
      <c r="J138" s="26">
        <f t="shared" si="41"/>
        <v>4050.7853078135054</v>
      </c>
      <c r="K138" s="26">
        <f t="shared" si="42"/>
        <v>5502.2161037590604</v>
      </c>
      <c r="L138" s="26">
        <f t="shared" si="43"/>
        <v>3911.0328622563211</v>
      </c>
      <c r="M138" s="26">
        <f t="shared" si="44"/>
        <v>5641.9685493162451</v>
      </c>
      <c r="N138" s="26">
        <f t="shared" si="45"/>
        <v>2.8132083686938754</v>
      </c>
      <c r="O138" s="24">
        <f t="shared" si="46"/>
        <v>2.8659004234717695</v>
      </c>
      <c r="P138" s="26">
        <f t="shared" si="47"/>
        <v>2.4304711846881033</v>
      </c>
      <c r="Q138" s="26">
        <f t="shared" si="48"/>
        <v>3.3013296622554362</v>
      </c>
      <c r="R138" s="26">
        <f t="shared" si="49"/>
        <v>2.3466197173537924</v>
      </c>
      <c r="S138" s="26">
        <f t="shared" si="50"/>
        <v>3.3851811295897467</v>
      </c>
      <c r="T138" s="112"/>
    </row>
    <row r="139" spans="1:20" x14ac:dyDescent="0.35">
      <c r="A139">
        <f>sample!B139</f>
        <v>2.1966902180499228</v>
      </c>
      <c r="B139">
        <v>0.40545656214035924</v>
      </c>
      <c r="C139">
        <f t="shared" si="34"/>
        <v>5392.572276466778</v>
      </c>
      <c r="D139" s="25">
        <f t="shared" si="35"/>
        <v>0.41655756936619814</v>
      </c>
      <c r="E139" s="26">
        <f t="shared" si="36"/>
        <v>0.36179123543957675</v>
      </c>
      <c r="F139" s="26">
        <f t="shared" si="37"/>
        <v>0.47132390329281953</v>
      </c>
      <c r="G139" s="26">
        <f t="shared" si="38"/>
        <v>0.3512447744965862</v>
      </c>
      <c r="H139" s="26">
        <f t="shared" si="39"/>
        <v>0.48187036423581009</v>
      </c>
      <c r="I139" s="26">
        <f t="shared" si="40"/>
        <v>5540.2156725704353</v>
      </c>
      <c r="J139" s="26">
        <f t="shared" si="41"/>
        <v>4811.8234313463709</v>
      </c>
      <c r="K139" s="26">
        <f t="shared" si="42"/>
        <v>6268.6079137944998</v>
      </c>
      <c r="L139" s="26">
        <f t="shared" si="43"/>
        <v>4671.5555008045967</v>
      </c>
      <c r="M139" s="26">
        <f t="shared" si="44"/>
        <v>6408.875844336274</v>
      </c>
      <c r="N139" s="26">
        <f t="shared" si="45"/>
        <v>3.2355433658800665</v>
      </c>
      <c r="O139" s="24">
        <f t="shared" si="46"/>
        <v>3.3241294035422611</v>
      </c>
      <c r="P139" s="26">
        <f t="shared" si="47"/>
        <v>2.8870940588078224</v>
      </c>
      <c r="Q139" s="26">
        <f t="shared" si="48"/>
        <v>3.7611647482766997</v>
      </c>
      <c r="R139" s="26">
        <f t="shared" si="49"/>
        <v>2.8029333004827577</v>
      </c>
      <c r="S139" s="26">
        <f t="shared" si="50"/>
        <v>3.8453255066017644</v>
      </c>
      <c r="T139" s="112"/>
    </row>
    <row r="140" spans="1:20" x14ac:dyDescent="0.35">
      <c r="A140">
        <f>sample!B140</f>
        <v>2.208243478313805</v>
      </c>
      <c r="B140">
        <v>0.37206054141440958</v>
      </c>
      <c r="C140">
        <f t="shared" si="34"/>
        <v>4948.4052008116478</v>
      </c>
      <c r="D140" s="25">
        <f t="shared" si="35"/>
        <v>0.41978756632784286</v>
      </c>
      <c r="E140" s="26">
        <f t="shared" si="36"/>
        <v>0.36500535915246274</v>
      </c>
      <c r="F140" s="26">
        <f t="shared" si="37"/>
        <v>0.47456977350322299</v>
      </c>
      <c r="G140" s="26">
        <f t="shared" si="38"/>
        <v>0.35445584146665099</v>
      </c>
      <c r="H140" s="26">
        <f t="shared" si="39"/>
        <v>0.48511929118903474</v>
      </c>
      <c r="I140" s="26">
        <f t="shared" si="40"/>
        <v>5583.1746321603096</v>
      </c>
      <c r="J140" s="26">
        <f t="shared" si="41"/>
        <v>4854.5712767277546</v>
      </c>
      <c r="K140" s="26">
        <f t="shared" si="42"/>
        <v>6311.7779875928654</v>
      </c>
      <c r="L140" s="26">
        <f t="shared" si="43"/>
        <v>4714.2626915064584</v>
      </c>
      <c r="M140" s="26">
        <f t="shared" si="44"/>
        <v>6452.0865728141616</v>
      </c>
      <c r="N140" s="26">
        <f t="shared" si="45"/>
        <v>2.9690431204869885</v>
      </c>
      <c r="O140" s="24">
        <f t="shared" si="46"/>
        <v>3.3499047792961858</v>
      </c>
      <c r="P140" s="26">
        <f t="shared" si="47"/>
        <v>2.9127427660366525</v>
      </c>
      <c r="Q140" s="26">
        <f t="shared" si="48"/>
        <v>3.7870667925557191</v>
      </c>
      <c r="R140" s="26">
        <f t="shared" si="49"/>
        <v>2.8285576149038749</v>
      </c>
      <c r="S140" s="26">
        <f t="shared" si="50"/>
        <v>3.8712519436884967</v>
      </c>
      <c r="T140" s="112"/>
    </row>
    <row r="141" spans="1:20" x14ac:dyDescent="0.35">
      <c r="A141">
        <f>sample!B141</f>
        <v>1.6821265533857468</v>
      </c>
      <c r="B141">
        <v>0.29094080676857736</v>
      </c>
      <c r="C141">
        <f t="shared" si="34"/>
        <v>3869.5127300220788</v>
      </c>
      <c r="D141" s="25">
        <f t="shared" si="35"/>
        <v>0.27269869009954345</v>
      </c>
      <c r="E141" s="26">
        <f t="shared" si="36"/>
        <v>0.21814567998720352</v>
      </c>
      <c r="F141" s="26">
        <f t="shared" si="37"/>
        <v>0.32725170021188338</v>
      </c>
      <c r="G141" s="26">
        <f t="shared" si="38"/>
        <v>0.20764029923187977</v>
      </c>
      <c r="H141" s="26">
        <f t="shared" si="39"/>
        <v>0.33775708096720714</v>
      </c>
      <c r="I141" s="26">
        <f t="shared" si="40"/>
        <v>3626.8925783239274</v>
      </c>
      <c r="J141" s="26">
        <f t="shared" si="41"/>
        <v>2901.3375438298071</v>
      </c>
      <c r="K141" s="26">
        <f t="shared" si="42"/>
        <v>4352.4476128180495</v>
      </c>
      <c r="L141" s="26">
        <f t="shared" si="43"/>
        <v>2761.615979784001</v>
      </c>
      <c r="M141" s="26">
        <f t="shared" si="44"/>
        <v>4492.1691768638548</v>
      </c>
      <c r="N141" s="26">
        <f t="shared" si="45"/>
        <v>2.3217076380132471</v>
      </c>
      <c r="O141" s="24">
        <f t="shared" si="46"/>
        <v>2.1761355469943564</v>
      </c>
      <c r="P141" s="26">
        <f t="shared" si="47"/>
        <v>1.7408025262978841</v>
      </c>
      <c r="Q141" s="26">
        <f t="shared" si="48"/>
        <v>2.6114685676908294</v>
      </c>
      <c r="R141" s="26">
        <f t="shared" si="49"/>
        <v>1.6569695878704005</v>
      </c>
      <c r="S141" s="26">
        <f t="shared" si="50"/>
        <v>2.6953015061183128</v>
      </c>
      <c r="T141" s="112"/>
    </row>
    <row r="142" spans="1:20" x14ac:dyDescent="0.35">
      <c r="A142">
        <f>sample!B142</f>
        <v>2.0975081330222496</v>
      </c>
      <c r="B142">
        <v>0.31251812421695535</v>
      </c>
      <c r="C142">
        <f t="shared" si="34"/>
        <v>4156.4910520855065</v>
      </c>
      <c r="D142" s="25">
        <f t="shared" si="35"/>
        <v>0.38882878753562888</v>
      </c>
      <c r="E142" s="26">
        <f t="shared" si="36"/>
        <v>0.33417881729181598</v>
      </c>
      <c r="F142" s="26">
        <f t="shared" si="37"/>
        <v>0.44347875777944179</v>
      </c>
      <c r="G142" s="26">
        <f t="shared" si="38"/>
        <v>0.32365476473273458</v>
      </c>
      <c r="H142" s="26">
        <f t="shared" si="39"/>
        <v>0.45400281033852319</v>
      </c>
      <c r="I142" s="26">
        <f t="shared" si="40"/>
        <v>5171.4228742238638</v>
      </c>
      <c r="J142" s="26">
        <f t="shared" si="41"/>
        <v>4444.5782699811525</v>
      </c>
      <c r="K142" s="26">
        <f t="shared" si="42"/>
        <v>5898.267478466576</v>
      </c>
      <c r="L142" s="26">
        <f t="shared" si="43"/>
        <v>4304.6083709453706</v>
      </c>
      <c r="M142" s="26">
        <f t="shared" si="44"/>
        <v>6038.237377502358</v>
      </c>
      <c r="N142" s="26">
        <f t="shared" si="45"/>
        <v>2.4938946312513037</v>
      </c>
      <c r="O142" s="24">
        <f t="shared" si="46"/>
        <v>3.102853724534318</v>
      </c>
      <c r="P142" s="26">
        <f t="shared" si="47"/>
        <v>2.6667469619886912</v>
      </c>
      <c r="Q142" s="26">
        <f t="shared" si="48"/>
        <v>3.5389604870799456</v>
      </c>
      <c r="R142" s="26">
        <f t="shared" si="49"/>
        <v>2.5827650225672221</v>
      </c>
      <c r="S142" s="26">
        <f t="shared" si="50"/>
        <v>3.6229424265014147</v>
      </c>
      <c r="T142" s="112"/>
    </row>
    <row r="143" spans="1:20" x14ac:dyDescent="0.35">
      <c r="A143">
        <f>sample!B143</f>
        <v>1.74126910553753</v>
      </c>
      <c r="B143">
        <v>0.32748025665637986</v>
      </c>
      <c r="C143">
        <f t="shared" si="34"/>
        <v>4355.4874135298523</v>
      </c>
      <c r="D143" s="25">
        <f t="shared" si="35"/>
        <v>0.2892334395461022</v>
      </c>
      <c r="E143" s="26">
        <f t="shared" si="36"/>
        <v>0.23470522621959081</v>
      </c>
      <c r="F143" s="26">
        <f t="shared" si="37"/>
        <v>0.34376165287261362</v>
      </c>
      <c r="G143" s="26">
        <f t="shared" si="38"/>
        <v>0.22420462063022217</v>
      </c>
      <c r="H143" s="26">
        <f t="shared" si="39"/>
        <v>0.35426225846198223</v>
      </c>
      <c r="I143" s="26">
        <f t="shared" si="40"/>
        <v>3846.8047459631593</v>
      </c>
      <c r="J143" s="26">
        <f t="shared" si="41"/>
        <v>3121.5795087205579</v>
      </c>
      <c r="K143" s="26">
        <f t="shared" si="42"/>
        <v>4572.0299832057617</v>
      </c>
      <c r="L143" s="26">
        <f t="shared" si="43"/>
        <v>2981.9214543819548</v>
      </c>
      <c r="M143" s="26">
        <f t="shared" si="44"/>
        <v>4711.6880375443634</v>
      </c>
      <c r="N143" s="26">
        <f t="shared" si="45"/>
        <v>2.6132924481179112</v>
      </c>
      <c r="O143" s="24">
        <f t="shared" si="46"/>
        <v>2.3080828475778956</v>
      </c>
      <c r="P143" s="26">
        <f t="shared" si="47"/>
        <v>1.8729477052323347</v>
      </c>
      <c r="Q143" s="26">
        <f t="shared" si="48"/>
        <v>2.743217989923457</v>
      </c>
      <c r="R143" s="26">
        <f t="shared" si="49"/>
        <v>1.7891528726291728</v>
      </c>
      <c r="S143" s="26">
        <f t="shared" si="50"/>
        <v>2.8270128225266178</v>
      </c>
      <c r="T143" s="112"/>
    </row>
    <row r="144" spans="1:20" x14ac:dyDescent="0.35">
      <c r="A144">
        <f>sample!B144</f>
        <v>2.1256059485402048</v>
      </c>
      <c r="B144">
        <v>0.45422419668041508</v>
      </c>
      <c r="C144">
        <f t="shared" si="34"/>
        <v>6041.1818158495207</v>
      </c>
      <c r="D144" s="25">
        <f t="shared" si="35"/>
        <v>0.39668422026015349</v>
      </c>
      <c r="E144" s="26">
        <f t="shared" si="36"/>
        <v>0.34200491109606918</v>
      </c>
      <c r="F144" s="26">
        <f t="shared" si="37"/>
        <v>0.4513635294242378</v>
      </c>
      <c r="G144" s="26">
        <f t="shared" si="38"/>
        <v>0.3314752086832442</v>
      </c>
      <c r="H144" s="26">
        <f t="shared" si="39"/>
        <v>0.46189323183706277</v>
      </c>
      <c r="I144" s="26">
        <f t="shared" si="40"/>
        <v>5275.9001294600421</v>
      </c>
      <c r="J144" s="26">
        <f t="shared" si="41"/>
        <v>4548.6653175777201</v>
      </c>
      <c r="K144" s="26">
        <f t="shared" si="42"/>
        <v>6003.1349413423623</v>
      </c>
      <c r="L144" s="26">
        <f t="shared" si="43"/>
        <v>4408.6202754871483</v>
      </c>
      <c r="M144" s="26">
        <f t="shared" si="44"/>
        <v>6143.1799834329349</v>
      </c>
      <c r="N144" s="26">
        <f t="shared" si="45"/>
        <v>3.6247090895097123</v>
      </c>
      <c r="O144" s="24">
        <f t="shared" si="46"/>
        <v>3.1655400776760252</v>
      </c>
      <c r="P144" s="26">
        <f t="shared" si="47"/>
        <v>2.7291991905466317</v>
      </c>
      <c r="Q144" s="26">
        <f t="shared" si="48"/>
        <v>3.6018809648054173</v>
      </c>
      <c r="R144" s="26">
        <f t="shared" si="49"/>
        <v>2.6451721652922888</v>
      </c>
      <c r="S144" s="26">
        <f t="shared" si="50"/>
        <v>3.6859079900597607</v>
      </c>
      <c r="T144" s="112"/>
    </row>
    <row r="145" spans="1:20" x14ac:dyDescent="0.35">
      <c r="A145">
        <f>sample!B145</f>
        <v>1.6600973248977982</v>
      </c>
      <c r="B145">
        <v>0.23784043632051347</v>
      </c>
      <c r="C145">
        <f t="shared" si="34"/>
        <v>3163.2778030628292</v>
      </c>
      <c r="D145" s="25">
        <f t="shared" si="35"/>
        <v>0.26653987955963948</v>
      </c>
      <c r="E145" s="26">
        <f t="shared" si="36"/>
        <v>0.21197435996598835</v>
      </c>
      <c r="F145" s="26">
        <f t="shared" si="37"/>
        <v>0.32110539915329062</v>
      </c>
      <c r="G145" s="26">
        <f t="shared" si="38"/>
        <v>0.20146657023517536</v>
      </c>
      <c r="H145" s="26">
        <f t="shared" si="39"/>
        <v>0.33161318888410363</v>
      </c>
      <c r="I145" s="26">
        <f t="shared" si="40"/>
        <v>3544.9803981432046</v>
      </c>
      <c r="J145" s="26">
        <f t="shared" si="41"/>
        <v>2819.2589875476451</v>
      </c>
      <c r="K145" s="26">
        <f t="shared" si="42"/>
        <v>4270.7018087387651</v>
      </c>
      <c r="L145" s="26">
        <f t="shared" si="43"/>
        <v>2679.5053841278327</v>
      </c>
      <c r="M145" s="26">
        <f t="shared" si="44"/>
        <v>4410.4554121585779</v>
      </c>
      <c r="N145" s="26">
        <f t="shared" si="45"/>
        <v>1.8979666818376975</v>
      </c>
      <c r="O145" s="24">
        <f t="shared" si="46"/>
        <v>2.1269882388859225</v>
      </c>
      <c r="P145" s="26">
        <f t="shared" si="47"/>
        <v>1.6915553925285869</v>
      </c>
      <c r="Q145" s="26">
        <f t="shared" si="48"/>
        <v>2.5624210852432587</v>
      </c>
      <c r="R145" s="26">
        <f t="shared" si="49"/>
        <v>1.6077032304766996</v>
      </c>
      <c r="S145" s="26">
        <f t="shared" si="50"/>
        <v>2.6462732472951465</v>
      </c>
      <c r="T145" s="112"/>
    </row>
    <row r="146" spans="1:20" x14ac:dyDescent="0.35">
      <c r="A146">
        <f>sample!B146</f>
        <v>1.8179885197196273</v>
      </c>
      <c r="B146">
        <v>0.28249509518159888</v>
      </c>
      <c r="C146">
        <f t="shared" si="34"/>
        <v>3757.1847659152654</v>
      </c>
      <c r="D146" s="25">
        <f t="shared" si="35"/>
        <v>0.31068223140635498</v>
      </c>
      <c r="E146" s="26">
        <f t="shared" si="36"/>
        <v>0.25616708393344029</v>
      </c>
      <c r="F146" s="26">
        <f t="shared" si="37"/>
        <v>0.36519737887926967</v>
      </c>
      <c r="G146" s="26">
        <f t="shared" si="38"/>
        <v>0.2456689944612693</v>
      </c>
      <c r="H146" s="26">
        <f t="shared" si="39"/>
        <v>0.37569546835144063</v>
      </c>
      <c r="I146" s="26">
        <f t="shared" si="40"/>
        <v>4132.0736777045213</v>
      </c>
      <c r="J146" s="26">
        <f t="shared" si="41"/>
        <v>3407.022216314756</v>
      </c>
      <c r="K146" s="26">
        <f t="shared" si="42"/>
        <v>4857.1251390942862</v>
      </c>
      <c r="L146" s="26">
        <f t="shared" si="43"/>
        <v>3267.3976263348814</v>
      </c>
      <c r="M146" s="26">
        <f t="shared" si="44"/>
        <v>4996.7497290741612</v>
      </c>
      <c r="N146" s="26">
        <f t="shared" si="45"/>
        <v>2.2543108595491592</v>
      </c>
      <c r="O146" s="24">
        <f t="shared" si="46"/>
        <v>2.4792442066227127</v>
      </c>
      <c r="P146" s="26">
        <f t="shared" si="47"/>
        <v>2.0442133297888536</v>
      </c>
      <c r="Q146" s="26">
        <f t="shared" si="48"/>
        <v>2.9142750834565714</v>
      </c>
      <c r="R146" s="26">
        <f t="shared" si="49"/>
        <v>1.9604385758009286</v>
      </c>
      <c r="S146" s="26">
        <f t="shared" si="50"/>
        <v>2.9980498374444964</v>
      </c>
      <c r="T146" s="112"/>
    </row>
    <row r="147" spans="1:20" x14ac:dyDescent="0.35">
      <c r="A147">
        <f>sample!B147</f>
        <v>1.6878513195175699</v>
      </c>
      <c r="B147">
        <v>0.23492054949612434</v>
      </c>
      <c r="C147">
        <f t="shared" si="34"/>
        <v>3124.4433082984538</v>
      </c>
      <c r="D147" s="25">
        <f t="shared" si="35"/>
        <v>0.27429918872846487</v>
      </c>
      <c r="E147" s="26">
        <f t="shared" si="36"/>
        <v>0.21974913876846613</v>
      </c>
      <c r="F147" s="26">
        <f t="shared" si="37"/>
        <v>0.32884923868846361</v>
      </c>
      <c r="G147" s="26">
        <f t="shared" si="38"/>
        <v>0.20924432805551721</v>
      </c>
      <c r="H147" s="26">
        <f t="shared" si="39"/>
        <v>0.33935404940141256</v>
      </c>
      <c r="I147" s="26">
        <f t="shared" si="40"/>
        <v>3648.1792100885827</v>
      </c>
      <c r="J147" s="26">
        <f t="shared" si="41"/>
        <v>2922.6635456205995</v>
      </c>
      <c r="K147" s="26">
        <f t="shared" si="42"/>
        <v>4373.6948745565651</v>
      </c>
      <c r="L147" s="26">
        <f t="shared" si="43"/>
        <v>2782.9495631383788</v>
      </c>
      <c r="M147" s="26">
        <f t="shared" si="44"/>
        <v>4513.4088570387867</v>
      </c>
      <c r="N147" s="26">
        <f t="shared" si="45"/>
        <v>1.8746659849790721</v>
      </c>
      <c r="O147" s="24">
        <f t="shared" si="46"/>
        <v>2.1889075260531494</v>
      </c>
      <c r="P147" s="26">
        <f t="shared" si="47"/>
        <v>1.7535981273723595</v>
      </c>
      <c r="Q147" s="26">
        <f t="shared" si="48"/>
        <v>2.6242169247339389</v>
      </c>
      <c r="R147" s="26">
        <f t="shared" si="49"/>
        <v>1.6697697378830272</v>
      </c>
      <c r="S147" s="26">
        <f t="shared" si="50"/>
        <v>2.7080453142232717</v>
      </c>
      <c r="T147" s="112"/>
    </row>
    <row r="148" spans="1:20" x14ac:dyDescent="0.35">
      <c r="A148">
        <f>sample!B148</f>
        <v>1.717775445111984</v>
      </c>
      <c r="B148">
        <v>0.3109808151712718</v>
      </c>
      <c r="C148">
        <f t="shared" si="34"/>
        <v>4136.0448417779144</v>
      </c>
      <c r="D148" s="25">
        <f t="shared" si="35"/>
        <v>0.28266521117946036</v>
      </c>
      <c r="E148" s="26">
        <f t="shared" si="36"/>
        <v>0.22812868148390891</v>
      </c>
      <c r="F148" s="26">
        <f t="shared" si="37"/>
        <v>0.33720174087501181</v>
      </c>
      <c r="G148" s="26">
        <f t="shared" si="38"/>
        <v>0.21762647439495142</v>
      </c>
      <c r="H148" s="26">
        <f t="shared" si="39"/>
        <v>0.34770394796396931</v>
      </c>
      <c r="I148" s="26">
        <f t="shared" si="40"/>
        <v>3759.4473086868229</v>
      </c>
      <c r="J148" s="26">
        <f t="shared" si="41"/>
        <v>3034.1114637359883</v>
      </c>
      <c r="K148" s="26">
        <f t="shared" si="42"/>
        <v>4484.7831536376571</v>
      </c>
      <c r="L148" s="26">
        <f t="shared" si="43"/>
        <v>2894.4321094528536</v>
      </c>
      <c r="M148" s="26">
        <f t="shared" si="44"/>
        <v>4624.4625079207917</v>
      </c>
      <c r="N148" s="26">
        <f t="shared" si="45"/>
        <v>2.4816269050667485</v>
      </c>
      <c r="O148" s="24">
        <f t="shared" si="46"/>
        <v>2.2556683852120938</v>
      </c>
      <c r="P148" s="26">
        <f t="shared" si="47"/>
        <v>1.8204668782415929</v>
      </c>
      <c r="Q148" s="26">
        <f t="shared" si="48"/>
        <v>2.6908698921825942</v>
      </c>
      <c r="R148" s="26">
        <f t="shared" si="49"/>
        <v>1.7366592656717121</v>
      </c>
      <c r="S148" s="26">
        <f t="shared" si="50"/>
        <v>2.774677504752475</v>
      </c>
      <c r="T148" s="112"/>
    </row>
    <row r="149" spans="1:20" x14ac:dyDescent="0.35">
      <c r="A149">
        <f>sample!B149</f>
        <v>2.1852215463439317</v>
      </c>
      <c r="B149">
        <v>0.36797650830778977</v>
      </c>
      <c r="C149">
        <f t="shared" si="34"/>
        <v>4894.0875604936036</v>
      </c>
      <c r="D149" s="25">
        <f t="shared" si="35"/>
        <v>0.41335122120833157</v>
      </c>
      <c r="E149" s="26">
        <f t="shared" si="36"/>
        <v>0.35860016677548046</v>
      </c>
      <c r="F149" s="26">
        <f t="shared" si="37"/>
        <v>0.46810227564118267</v>
      </c>
      <c r="G149" s="26">
        <f t="shared" si="38"/>
        <v>0.34805664823474192</v>
      </c>
      <c r="H149" s="26">
        <f t="shared" si="39"/>
        <v>0.47864579418192121</v>
      </c>
      <c r="I149" s="26">
        <f t="shared" si="40"/>
        <v>5497.5712420708096</v>
      </c>
      <c r="J149" s="26">
        <f t="shared" si="41"/>
        <v>4769.3822181138903</v>
      </c>
      <c r="K149" s="26">
        <f t="shared" si="42"/>
        <v>6225.7602660277289</v>
      </c>
      <c r="L149" s="26">
        <f t="shared" si="43"/>
        <v>4629.1534215220672</v>
      </c>
      <c r="M149" s="26">
        <f t="shared" si="44"/>
        <v>6365.989062619552</v>
      </c>
      <c r="N149" s="26">
        <f t="shared" si="45"/>
        <v>2.9364525362961622</v>
      </c>
      <c r="O149" s="24">
        <f t="shared" si="46"/>
        <v>3.2985427452424858</v>
      </c>
      <c r="P149" s="26">
        <f t="shared" si="47"/>
        <v>2.8616293308683343</v>
      </c>
      <c r="Q149" s="26">
        <f t="shared" si="48"/>
        <v>3.7354561596166374</v>
      </c>
      <c r="R149" s="26">
        <f t="shared" si="49"/>
        <v>2.7774920529132401</v>
      </c>
      <c r="S149" s="26">
        <f t="shared" si="50"/>
        <v>3.8195934375717311</v>
      </c>
      <c r="T149" s="112"/>
    </row>
    <row r="150" spans="1:20" x14ac:dyDescent="0.35">
      <c r="A150">
        <f>sample!B150</f>
        <v>1.5194497935937346</v>
      </c>
      <c r="B150">
        <v>0.20549826560282852</v>
      </c>
      <c r="C150">
        <f t="shared" si="34"/>
        <v>2733.1269325176195</v>
      </c>
      <c r="D150" s="25">
        <f t="shared" si="35"/>
        <v>0.22721841631907153</v>
      </c>
      <c r="E150" s="26">
        <f t="shared" si="36"/>
        <v>0.17253125545699494</v>
      </c>
      <c r="F150" s="26">
        <f t="shared" si="37"/>
        <v>0.28190557718114811</v>
      </c>
      <c r="G150" s="26">
        <f t="shared" si="38"/>
        <v>0.16200004102720128</v>
      </c>
      <c r="H150" s="26">
        <f t="shared" si="39"/>
        <v>0.29243679161094177</v>
      </c>
      <c r="I150" s="26">
        <f t="shared" si="40"/>
        <v>3022.0049370436514</v>
      </c>
      <c r="J150" s="26">
        <f t="shared" si="41"/>
        <v>2294.6656975780325</v>
      </c>
      <c r="K150" s="26">
        <f t="shared" si="42"/>
        <v>3749.3441765092698</v>
      </c>
      <c r="L150" s="26">
        <f t="shared" si="43"/>
        <v>2154.6005456617772</v>
      </c>
      <c r="M150" s="26">
        <f t="shared" si="44"/>
        <v>3889.4093284255259</v>
      </c>
      <c r="N150" s="26">
        <f t="shared" si="45"/>
        <v>1.6398761595105715</v>
      </c>
      <c r="O150" s="24">
        <f t="shared" si="46"/>
        <v>1.8132029622261907</v>
      </c>
      <c r="P150" s="26">
        <f t="shared" si="47"/>
        <v>1.3767994185468193</v>
      </c>
      <c r="Q150" s="26">
        <f t="shared" si="48"/>
        <v>2.2496065059055619</v>
      </c>
      <c r="R150" s="26">
        <f t="shared" si="49"/>
        <v>1.2927603273970663</v>
      </c>
      <c r="S150" s="26">
        <f t="shared" si="50"/>
        <v>2.3336455970553156</v>
      </c>
      <c r="T150" s="112"/>
    </row>
    <row r="151" spans="1:20" x14ac:dyDescent="0.35">
      <c r="A151">
        <f>sample!B151</f>
        <v>1.8011636916107139</v>
      </c>
      <c r="B151">
        <v>0.30163429835831063</v>
      </c>
      <c r="C151">
        <f t="shared" si="34"/>
        <v>4011.7361681655311</v>
      </c>
      <c r="D151" s="25">
        <f t="shared" si="35"/>
        <v>0.30597843850021955</v>
      </c>
      <c r="E151" s="26">
        <f t="shared" si="36"/>
        <v>0.25146227322930786</v>
      </c>
      <c r="F151" s="26">
        <f t="shared" si="37"/>
        <v>0.36049460377113124</v>
      </c>
      <c r="G151" s="26">
        <f t="shared" si="38"/>
        <v>0.24096398775776914</v>
      </c>
      <c r="H151" s="26">
        <f t="shared" si="39"/>
        <v>0.37099288924266993</v>
      </c>
      <c r="I151" s="26">
        <f t="shared" si="40"/>
        <v>4069.5132320529196</v>
      </c>
      <c r="J151" s="26">
        <f t="shared" si="41"/>
        <v>3344.4482339497949</v>
      </c>
      <c r="K151" s="26">
        <f t="shared" si="42"/>
        <v>4794.5782301560448</v>
      </c>
      <c r="L151" s="26">
        <f t="shared" si="43"/>
        <v>3204.8210371783298</v>
      </c>
      <c r="M151" s="26">
        <f t="shared" si="44"/>
        <v>4934.2054269275104</v>
      </c>
      <c r="N151" s="26">
        <f t="shared" si="45"/>
        <v>2.4070417008993186</v>
      </c>
      <c r="O151" s="24">
        <f t="shared" si="46"/>
        <v>2.4417079392317516</v>
      </c>
      <c r="P151" s="26">
        <f t="shared" si="47"/>
        <v>2.006668940369877</v>
      </c>
      <c r="Q151" s="26">
        <f t="shared" si="48"/>
        <v>2.8767469380936266</v>
      </c>
      <c r="R151" s="26">
        <f t="shared" si="49"/>
        <v>1.9228926223069978</v>
      </c>
      <c r="S151" s="26">
        <f t="shared" si="50"/>
        <v>2.960523256156506</v>
      </c>
      <c r="T151" s="112"/>
    </row>
    <row r="152" spans="1:20" x14ac:dyDescent="0.35">
      <c r="A152">
        <f>sample!B152</f>
        <v>2.1210316332847832</v>
      </c>
      <c r="B152">
        <v>0.47664897018894381</v>
      </c>
      <c r="C152">
        <f t="shared" si="34"/>
        <v>6339.4313035129526</v>
      </c>
      <c r="D152" s="25">
        <f t="shared" si="35"/>
        <v>0.39540535835977664</v>
      </c>
      <c r="E152" s="26">
        <f t="shared" si="36"/>
        <v>0.34073102123570165</v>
      </c>
      <c r="F152" s="26">
        <f t="shared" si="37"/>
        <v>0.45007969548385163</v>
      </c>
      <c r="G152" s="26">
        <f t="shared" si="38"/>
        <v>0.33020227629842802</v>
      </c>
      <c r="H152" s="26">
        <f t="shared" si="39"/>
        <v>0.46060844042112525</v>
      </c>
      <c r="I152" s="26">
        <f t="shared" si="40"/>
        <v>5258.8912661850291</v>
      </c>
      <c r="J152" s="26">
        <f t="shared" si="41"/>
        <v>4531.7225824348325</v>
      </c>
      <c r="K152" s="26">
        <f t="shared" si="42"/>
        <v>5986.0599499352265</v>
      </c>
      <c r="L152" s="26">
        <f t="shared" si="43"/>
        <v>4391.6902747690929</v>
      </c>
      <c r="M152" s="26">
        <f t="shared" si="44"/>
        <v>6126.0922576009661</v>
      </c>
      <c r="N152" s="26">
        <f t="shared" si="45"/>
        <v>3.8036587821077714</v>
      </c>
      <c r="O152" s="24">
        <f t="shared" si="46"/>
        <v>3.1553347597110171</v>
      </c>
      <c r="P152" s="26">
        <f t="shared" si="47"/>
        <v>2.7190335494608995</v>
      </c>
      <c r="Q152" s="26">
        <f t="shared" si="48"/>
        <v>3.5916359699611355</v>
      </c>
      <c r="R152" s="26">
        <f t="shared" si="49"/>
        <v>2.6350141648614556</v>
      </c>
      <c r="S152" s="26">
        <f t="shared" si="50"/>
        <v>3.6756553545605795</v>
      </c>
      <c r="T152" s="112"/>
    </row>
    <row r="153" spans="1:20" x14ac:dyDescent="0.35">
      <c r="A153">
        <f>sample!B153</f>
        <v>1.7058104024985217</v>
      </c>
      <c r="B153">
        <v>0.28631175319755603</v>
      </c>
      <c r="C153">
        <f t="shared" si="34"/>
        <v>3807.946317527495</v>
      </c>
      <c r="D153" s="25">
        <f t="shared" si="35"/>
        <v>0.27932009037332295</v>
      </c>
      <c r="E153" s="26">
        <f t="shared" si="36"/>
        <v>0.22477854810274858</v>
      </c>
      <c r="F153" s="26">
        <f t="shared" si="37"/>
        <v>0.33386163264389734</v>
      </c>
      <c r="G153" s="26">
        <f t="shared" si="38"/>
        <v>0.2142753757323323</v>
      </c>
      <c r="H153" s="26">
        <f t="shared" si="39"/>
        <v>0.3443648050143136</v>
      </c>
      <c r="I153" s="26">
        <f t="shared" si="40"/>
        <v>3714.9572019651955</v>
      </c>
      <c r="J153" s="26">
        <f t="shared" si="41"/>
        <v>2989.5546897665563</v>
      </c>
      <c r="K153" s="26">
        <f t="shared" si="42"/>
        <v>4440.3597141638347</v>
      </c>
      <c r="L153" s="26">
        <f t="shared" si="43"/>
        <v>2849.8624972400198</v>
      </c>
      <c r="M153" s="26">
        <f t="shared" si="44"/>
        <v>4580.0519066903707</v>
      </c>
      <c r="N153" s="26">
        <f t="shared" si="45"/>
        <v>2.2847677905164967</v>
      </c>
      <c r="O153" s="24">
        <f t="shared" si="46"/>
        <v>2.2289743211791171</v>
      </c>
      <c r="P153" s="26">
        <f t="shared" si="47"/>
        <v>1.7937328138599338</v>
      </c>
      <c r="Q153" s="26">
        <f t="shared" si="48"/>
        <v>2.6642158284983006</v>
      </c>
      <c r="R153" s="26">
        <f t="shared" si="49"/>
        <v>1.7099174983440117</v>
      </c>
      <c r="S153" s="26">
        <f t="shared" si="50"/>
        <v>2.7480311440142224</v>
      </c>
      <c r="T153" s="112"/>
    </row>
    <row r="154" spans="1:20" x14ac:dyDescent="0.35">
      <c r="A154">
        <f>sample!B154</f>
        <v>1.4800759939385788</v>
      </c>
      <c r="B154">
        <v>0.20284122849701483</v>
      </c>
      <c r="C154">
        <f t="shared" si="34"/>
        <v>2697.7883390102975</v>
      </c>
      <c r="D154" s="25">
        <f t="shared" si="35"/>
        <v>0.21621050596738117</v>
      </c>
      <c r="E154" s="26">
        <f t="shared" si="36"/>
        <v>0.16147639295093932</v>
      </c>
      <c r="F154" s="26">
        <f t="shared" si="37"/>
        <v>0.27094461898382299</v>
      </c>
      <c r="G154" s="26">
        <f t="shared" si="38"/>
        <v>0.15093613685217316</v>
      </c>
      <c r="H154" s="26">
        <f t="shared" si="39"/>
        <v>0.28148487508258918</v>
      </c>
      <c r="I154" s="26">
        <f t="shared" si="40"/>
        <v>2875.5997293661699</v>
      </c>
      <c r="J154" s="26">
        <f t="shared" si="41"/>
        <v>2147.6360262474927</v>
      </c>
      <c r="K154" s="26">
        <f t="shared" si="42"/>
        <v>3603.5634324848456</v>
      </c>
      <c r="L154" s="26">
        <f t="shared" si="43"/>
        <v>2007.4506201339032</v>
      </c>
      <c r="M154" s="26">
        <f t="shared" si="44"/>
        <v>3743.7488385984361</v>
      </c>
      <c r="N154" s="26">
        <f t="shared" si="45"/>
        <v>1.6186730034061785</v>
      </c>
      <c r="O154" s="24">
        <f t="shared" si="46"/>
        <v>1.7253598376197019</v>
      </c>
      <c r="P154" s="26">
        <f t="shared" si="47"/>
        <v>1.2885816157484955</v>
      </c>
      <c r="Q154" s="26">
        <f t="shared" si="48"/>
        <v>2.1621380594909074</v>
      </c>
      <c r="R154" s="26">
        <f t="shared" si="49"/>
        <v>1.2044703720803418</v>
      </c>
      <c r="S154" s="26">
        <f t="shared" si="50"/>
        <v>2.2462493031590616</v>
      </c>
      <c r="T154" s="112"/>
    </row>
    <row r="155" spans="1:20" x14ac:dyDescent="0.35">
      <c r="A155">
        <f>sample!B155</f>
        <v>1.7673633254609546</v>
      </c>
      <c r="B155">
        <v>0.33355031403965923</v>
      </c>
      <c r="C155">
        <f t="shared" si="34"/>
        <v>4436.219176727468</v>
      </c>
      <c r="D155" s="25">
        <f t="shared" si="35"/>
        <v>0.29652871803408365</v>
      </c>
      <c r="E155" s="26">
        <f t="shared" si="36"/>
        <v>0.24200737051438767</v>
      </c>
      <c r="F155" s="26">
        <f t="shared" si="37"/>
        <v>0.35105006555377966</v>
      </c>
      <c r="G155" s="26">
        <f t="shared" si="38"/>
        <v>0.23150808708697929</v>
      </c>
      <c r="H155" s="26">
        <f t="shared" si="39"/>
        <v>0.36154934898118801</v>
      </c>
      <c r="I155" s="26">
        <f t="shared" si="40"/>
        <v>3943.8319498533124</v>
      </c>
      <c r="J155" s="26">
        <f t="shared" si="41"/>
        <v>3218.6980278413562</v>
      </c>
      <c r="K155" s="26">
        <f t="shared" si="42"/>
        <v>4668.9658718652699</v>
      </c>
      <c r="L155" s="26">
        <f t="shared" si="43"/>
        <v>3079.0575582568249</v>
      </c>
      <c r="M155" s="26">
        <f t="shared" si="44"/>
        <v>4808.6063414498012</v>
      </c>
      <c r="N155" s="26">
        <f t="shared" si="45"/>
        <v>2.6617315060364808</v>
      </c>
      <c r="O155" s="24">
        <f t="shared" si="46"/>
        <v>2.3662991699119873</v>
      </c>
      <c r="P155" s="26">
        <f t="shared" si="47"/>
        <v>1.9312188167048137</v>
      </c>
      <c r="Q155" s="26">
        <f t="shared" si="48"/>
        <v>2.8013795231191621</v>
      </c>
      <c r="R155" s="26">
        <f t="shared" si="49"/>
        <v>1.8474345349540948</v>
      </c>
      <c r="S155" s="26">
        <f t="shared" si="50"/>
        <v>2.8851638048698804</v>
      </c>
      <c r="T155" s="112"/>
    </row>
    <row r="156" spans="1:20" x14ac:dyDescent="0.35">
      <c r="A156">
        <f>sample!B156</f>
        <v>1.7158942189939084</v>
      </c>
      <c r="B156">
        <v>0.33432179024653563</v>
      </c>
      <c r="C156">
        <f t="shared" si="34"/>
        <v>4446.4798102789237</v>
      </c>
      <c r="D156" s="25">
        <f t="shared" si="35"/>
        <v>0.28213926832811242</v>
      </c>
      <c r="E156" s="26">
        <f t="shared" si="36"/>
        <v>0.2276019852630094</v>
      </c>
      <c r="F156" s="26">
        <f t="shared" si="37"/>
        <v>0.33667655139321545</v>
      </c>
      <c r="G156" s="26">
        <f t="shared" si="38"/>
        <v>0.21709963309619143</v>
      </c>
      <c r="H156" s="26">
        <f t="shared" si="39"/>
        <v>0.34717890356003345</v>
      </c>
      <c r="I156" s="26">
        <f t="shared" si="40"/>
        <v>3752.4522687638951</v>
      </c>
      <c r="J156" s="26">
        <f t="shared" si="41"/>
        <v>3027.1064039980251</v>
      </c>
      <c r="K156" s="26">
        <f t="shared" si="42"/>
        <v>4477.7981335297654</v>
      </c>
      <c r="L156" s="26">
        <f t="shared" si="43"/>
        <v>2887.4251201793463</v>
      </c>
      <c r="M156" s="26">
        <f t="shared" si="44"/>
        <v>4617.4794173484452</v>
      </c>
      <c r="N156" s="26">
        <f t="shared" si="45"/>
        <v>2.6678878861673541</v>
      </c>
      <c r="O156" s="24">
        <f t="shared" si="46"/>
        <v>2.251471361258337</v>
      </c>
      <c r="P156" s="26">
        <f t="shared" si="47"/>
        <v>1.8162638423988151</v>
      </c>
      <c r="Q156" s="26">
        <f t="shared" si="48"/>
        <v>2.6866788801178592</v>
      </c>
      <c r="R156" s="26">
        <f t="shared" si="49"/>
        <v>1.7324550721076077</v>
      </c>
      <c r="S156" s="26">
        <f t="shared" si="50"/>
        <v>2.7704876504090672</v>
      </c>
      <c r="T156" s="112"/>
    </row>
    <row r="157" spans="1:20" x14ac:dyDescent="0.35">
      <c r="A157">
        <f>sample!B157</f>
        <v>2.1311622260208285</v>
      </c>
      <c r="B157">
        <v>0.47641040641375604</v>
      </c>
      <c r="C157">
        <f t="shared" si="34"/>
        <v>6336.258405302955</v>
      </c>
      <c r="D157" s="25">
        <f t="shared" si="35"/>
        <v>0.39823761375866007</v>
      </c>
      <c r="E157" s="26">
        <f t="shared" si="36"/>
        <v>0.34355216292260826</v>
      </c>
      <c r="F157" s="26">
        <f t="shared" si="37"/>
        <v>0.45292306459471188</v>
      </c>
      <c r="G157" s="26">
        <f t="shared" si="38"/>
        <v>0.33302127779589896</v>
      </c>
      <c r="H157" s="26">
        <f t="shared" si="39"/>
        <v>0.46345394972142118</v>
      </c>
      <c r="I157" s="26">
        <f t="shared" si="40"/>
        <v>5296.5602629901787</v>
      </c>
      <c r="J157" s="26">
        <f t="shared" si="41"/>
        <v>4569.2437668706898</v>
      </c>
      <c r="K157" s="26">
        <f t="shared" si="42"/>
        <v>6023.8767591096675</v>
      </c>
      <c r="L157" s="26">
        <f t="shared" si="43"/>
        <v>4429.1829946854559</v>
      </c>
      <c r="M157" s="26">
        <f t="shared" si="44"/>
        <v>6163.9375312949014</v>
      </c>
      <c r="N157" s="26">
        <f t="shared" si="45"/>
        <v>3.8017550431817728</v>
      </c>
      <c r="O157" s="24">
        <f t="shared" si="46"/>
        <v>3.177936157794107</v>
      </c>
      <c r="P157" s="26">
        <f t="shared" si="47"/>
        <v>2.7415462601224139</v>
      </c>
      <c r="Q157" s="26">
        <f t="shared" si="48"/>
        <v>3.6143260554658005</v>
      </c>
      <c r="R157" s="26">
        <f t="shared" si="49"/>
        <v>2.6575097968112735</v>
      </c>
      <c r="S157" s="26">
        <f t="shared" si="50"/>
        <v>3.6983625187769409</v>
      </c>
      <c r="T157" s="112"/>
    </row>
    <row r="158" spans="1:20" x14ac:dyDescent="0.35">
      <c r="A158">
        <f>sample!B158</f>
        <v>2.0854189457703556</v>
      </c>
      <c r="B158">
        <v>0.37830280496676211</v>
      </c>
      <c r="C158">
        <f t="shared" si="34"/>
        <v>5031.4273060579362</v>
      </c>
      <c r="D158" s="25">
        <f t="shared" si="35"/>
        <v>0.38544895905427423</v>
      </c>
      <c r="E158" s="26">
        <f t="shared" si="36"/>
        <v>0.33081072793628841</v>
      </c>
      <c r="F158" s="26">
        <f t="shared" si="37"/>
        <v>0.44008719017226006</v>
      </c>
      <c r="G158" s="26">
        <f t="shared" si="38"/>
        <v>0.32028893600382125</v>
      </c>
      <c r="H158" s="26">
        <f t="shared" si="39"/>
        <v>0.45060898210472722</v>
      </c>
      <c r="I158" s="26">
        <f t="shared" si="40"/>
        <v>5126.4711554218475</v>
      </c>
      <c r="J158" s="26">
        <f t="shared" si="41"/>
        <v>4399.7826815526359</v>
      </c>
      <c r="K158" s="26">
        <f t="shared" si="42"/>
        <v>5853.159629291059</v>
      </c>
      <c r="L158" s="26">
        <f t="shared" si="43"/>
        <v>4259.8428488508225</v>
      </c>
      <c r="M158" s="26">
        <f t="shared" si="44"/>
        <v>5993.0994619928724</v>
      </c>
      <c r="N158" s="26">
        <f t="shared" si="45"/>
        <v>3.0188563836347617</v>
      </c>
      <c r="O158" s="24">
        <f t="shared" si="46"/>
        <v>3.0758826932531083</v>
      </c>
      <c r="P158" s="26">
        <f t="shared" si="47"/>
        <v>2.6398696089315816</v>
      </c>
      <c r="Q158" s="26">
        <f t="shared" si="48"/>
        <v>3.5118957775746353</v>
      </c>
      <c r="R158" s="26">
        <f t="shared" si="49"/>
        <v>2.5559057093104935</v>
      </c>
      <c r="S158" s="26">
        <f t="shared" si="50"/>
        <v>3.5958596771957234</v>
      </c>
      <c r="T158" s="112"/>
    </row>
    <row r="159" spans="1:20" x14ac:dyDescent="0.35">
      <c r="A159">
        <f>sample!B159</f>
        <v>1.9984536736928094</v>
      </c>
      <c r="B159">
        <v>0.34676750404872492</v>
      </c>
      <c r="C159">
        <f t="shared" si="34"/>
        <v>4612.0078038480415</v>
      </c>
      <c r="D159" s="25">
        <f t="shared" si="35"/>
        <v>0.36113568659583029</v>
      </c>
      <c r="E159" s="26">
        <f t="shared" si="36"/>
        <v>0.30656619376769212</v>
      </c>
      <c r="F159" s="26">
        <f t="shared" si="37"/>
        <v>0.41570517942396845</v>
      </c>
      <c r="G159" s="26">
        <f t="shared" si="38"/>
        <v>0.29605763890327735</v>
      </c>
      <c r="H159" s="26">
        <f t="shared" si="39"/>
        <v>0.42621373428838322</v>
      </c>
      <c r="I159" s="26">
        <f t="shared" si="40"/>
        <v>4803.1046317245427</v>
      </c>
      <c r="J159" s="26">
        <f t="shared" si="41"/>
        <v>4077.3303771103051</v>
      </c>
      <c r="K159" s="26">
        <f t="shared" si="42"/>
        <v>5528.8788863387808</v>
      </c>
      <c r="L159" s="26">
        <f t="shared" si="43"/>
        <v>3937.5665974135891</v>
      </c>
      <c r="M159" s="26">
        <f t="shared" si="44"/>
        <v>5668.6426660354973</v>
      </c>
      <c r="N159" s="26">
        <f t="shared" si="45"/>
        <v>2.7672046823088245</v>
      </c>
      <c r="O159" s="24">
        <f t="shared" si="46"/>
        <v>2.8818627790347255</v>
      </c>
      <c r="P159" s="26">
        <f t="shared" si="47"/>
        <v>2.446398226266183</v>
      </c>
      <c r="Q159" s="26">
        <f t="shared" si="48"/>
        <v>3.3173273318032686</v>
      </c>
      <c r="R159" s="26">
        <f t="shared" si="49"/>
        <v>2.3625399584481532</v>
      </c>
      <c r="S159" s="26">
        <f t="shared" si="50"/>
        <v>3.4011855996212983</v>
      </c>
      <c r="T159" s="112"/>
    </row>
    <row r="160" spans="1:20" x14ac:dyDescent="0.35">
      <c r="A160">
        <f>sample!B160</f>
        <v>1.8348325003186439</v>
      </c>
      <c r="B160">
        <v>0.36812460411735087</v>
      </c>
      <c r="C160">
        <f t="shared" si="34"/>
        <v>4896.0572347607667</v>
      </c>
      <c r="D160" s="25">
        <f t="shared" si="35"/>
        <v>0.31539137886033475</v>
      </c>
      <c r="E160" s="26">
        <f t="shared" si="36"/>
        <v>0.26087621039050302</v>
      </c>
      <c r="F160" s="26">
        <f t="shared" si="37"/>
        <v>0.36990654733016648</v>
      </c>
      <c r="G160" s="26">
        <f t="shared" si="38"/>
        <v>0.25037811687491429</v>
      </c>
      <c r="H160" s="26">
        <f t="shared" si="39"/>
        <v>0.3804046408457552</v>
      </c>
      <c r="I160" s="26">
        <f t="shared" si="40"/>
        <v>4194.705338842452</v>
      </c>
      <c r="J160" s="26">
        <f t="shared" si="41"/>
        <v>3469.65359819369</v>
      </c>
      <c r="K160" s="26">
        <f t="shared" si="42"/>
        <v>4919.7570794912144</v>
      </c>
      <c r="L160" s="26">
        <f t="shared" si="43"/>
        <v>3330.0289544363604</v>
      </c>
      <c r="M160" s="26">
        <f t="shared" si="44"/>
        <v>5059.3817232485435</v>
      </c>
      <c r="N160" s="26">
        <f t="shared" si="45"/>
        <v>2.93763434085646</v>
      </c>
      <c r="O160" s="24">
        <f t="shared" si="46"/>
        <v>2.5168232033054712</v>
      </c>
      <c r="P160" s="26">
        <f t="shared" si="47"/>
        <v>2.0817921589162141</v>
      </c>
      <c r="Q160" s="26">
        <f t="shared" si="48"/>
        <v>2.9518542476947287</v>
      </c>
      <c r="R160" s="26">
        <f t="shared" si="49"/>
        <v>1.9980173726618162</v>
      </c>
      <c r="S160" s="26">
        <f t="shared" si="50"/>
        <v>3.0356290339491259</v>
      </c>
      <c r="T160" s="112"/>
    </row>
    <row r="161" spans="1:20" x14ac:dyDescent="0.35">
      <c r="A161">
        <f>sample!B161</f>
        <v>1.5326963193513294</v>
      </c>
      <c r="B161">
        <v>0.26618372416299008</v>
      </c>
      <c r="C161">
        <f t="shared" si="34"/>
        <v>3540.2435313677679</v>
      </c>
      <c r="D161" s="25">
        <f t="shared" si="35"/>
        <v>0.23092180713448823</v>
      </c>
      <c r="E161" s="26">
        <f t="shared" si="36"/>
        <v>0.1762491769093241</v>
      </c>
      <c r="F161" s="26">
        <f t="shared" si="37"/>
        <v>0.28559443735965234</v>
      </c>
      <c r="G161" s="26">
        <f t="shared" si="38"/>
        <v>0.16572076067294028</v>
      </c>
      <c r="H161" s="26">
        <f t="shared" si="39"/>
        <v>0.29612285359603618</v>
      </c>
      <c r="I161" s="26">
        <f t="shared" si="40"/>
        <v>3071.2600348886936</v>
      </c>
      <c r="J161" s="26">
        <f t="shared" si="41"/>
        <v>2344.1140528940105</v>
      </c>
      <c r="K161" s="26">
        <f t="shared" si="42"/>
        <v>3798.4060168833762</v>
      </c>
      <c r="L161" s="26">
        <f t="shared" si="43"/>
        <v>2204.0861169501054</v>
      </c>
      <c r="M161" s="26">
        <f t="shared" si="44"/>
        <v>3938.4339528272812</v>
      </c>
      <c r="N161" s="26">
        <f t="shared" si="45"/>
        <v>2.1241461188206605</v>
      </c>
      <c r="O161" s="24">
        <f t="shared" si="46"/>
        <v>1.8427560209332161</v>
      </c>
      <c r="P161" s="26">
        <f t="shared" si="47"/>
        <v>1.4064684317364062</v>
      </c>
      <c r="Q161" s="26">
        <f t="shared" si="48"/>
        <v>2.2790436101300258</v>
      </c>
      <c r="R161" s="26">
        <f t="shared" si="49"/>
        <v>1.3224516701700633</v>
      </c>
      <c r="S161" s="26">
        <f t="shared" si="50"/>
        <v>2.3630603716963687</v>
      </c>
      <c r="T161" s="112"/>
    </row>
    <row r="162" spans="1:20" x14ac:dyDescent="0.35">
      <c r="A162">
        <f>sample!B162</f>
        <v>1.5479757932685558</v>
      </c>
      <c r="B162">
        <v>0.27098430757173642</v>
      </c>
      <c r="C162">
        <f t="shared" si="34"/>
        <v>3604.0912907040943</v>
      </c>
      <c r="D162" s="25">
        <f t="shared" si="35"/>
        <v>0.23519355841515988</v>
      </c>
      <c r="E162" s="26">
        <f t="shared" si="36"/>
        <v>0.18053689643729029</v>
      </c>
      <c r="F162" s="26">
        <f t="shared" si="37"/>
        <v>0.28985022039302943</v>
      </c>
      <c r="G162" s="26">
        <f t="shared" si="38"/>
        <v>0.17001155523778308</v>
      </c>
      <c r="H162" s="26">
        <f t="shared" si="39"/>
        <v>0.30037556159253664</v>
      </c>
      <c r="I162" s="26">
        <f t="shared" si="40"/>
        <v>3128.0743269216264</v>
      </c>
      <c r="J162" s="26">
        <f t="shared" si="41"/>
        <v>2401.1407226159608</v>
      </c>
      <c r="K162" s="26">
        <f t="shared" si="42"/>
        <v>3855.0079312272915</v>
      </c>
      <c r="L162" s="26">
        <f t="shared" si="43"/>
        <v>2261.1536846625149</v>
      </c>
      <c r="M162" s="26">
        <f t="shared" si="44"/>
        <v>3994.9949691807374</v>
      </c>
      <c r="N162" s="26">
        <f t="shared" si="45"/>
        <v>2.1624547744224563</v>
      </c>
      <c r="O162" s="24">
        <f t="shared" si="46"/>
        <v>1.8768445961529758</v>
      </c>
      <c r="P162" s="26">
        <f t="shared" si="47"/>
        <v>1.4406844335695765</v>
      </c>
      <c r="Q162" s="26">
        <f t="shared" si="48"/>
        <v>2.3130047587363749</v>
      </c>
      <c r="R162" s="26">
        <f t="shared" si="49"/>
        <v>1.3566922107975088</v>
      </c>
      <c r="S162" s="26">
        <f t="shared" si="50"/>
        <v>2.3969969815084422</v>
      </c>
      <c r="T162" s="112"/>
    </row>
    <row r="163" spans="1:20" x14ac:dyDescent="0.35">
      <c r="A163">
        <f>sample!B163</f>
        <v>1.6102229724077182</v>
      </c>
      <c r="B163">
        <v>0.26806695620491688</v>
      </c>
      <c r="C163">
        <f t="shared" si="34"/>
        <v>3565.290517525395</v>
      </c>
      <c r="D163" s="25">
        <f t="shared" si="35"/>
        <v>0.25259628239940163</v>
      </c>
      <c r="E163" s="26">
        <f t="shared" si="36"/>
        <v>0.19799588552927783</v>
      </c>
      <c r="F163" s="26">
        <f t="shared" si="37"/>
        <v>0.30719667926952543</v>
      </c>
      <c r="G163" s="26">
        <f t="shared" si="38"/>
        <v>0.18748137941254409</v>
      </c>
      <c r="H163" s="26">
        <f t="shared" si="39"/>
        <v>0.3177111853862592</v>
      </c>
      <c r="I163" s="26">
        <f t="shared" si="40"/>
        <v>3359.530555912042</v>
      </c>
      <c r="J163" s="26">
        <f t="shared" si="41"/>
        <v>2633.3452775393953</v>
      </c>
      <c r="K163" s="26">
        <f t="shared" si="42"/>
        <v>4085.7158342846883</v>
      </c>
      <c r="L163" s="26">
        <f t="shared" si="43"/>
        <v>2493.5023461868363</v>
      </c>
      <c r="M163" s="26">
        <f t="shared" si="44"/>
        <v>4225.5587656372472</v>
      </c>
      <c r="N163" s="26">
        <f t="shared" si="45"/>
        <v>2.1391743105152368</v>
      </c>
      <c r="O163" s="24">
        <f t="shared" si="46"/>
        <v>2.0157183335472251</v>
      </c>
      <c r="P163" s="26">
        <f t="shared" si="47"/>
        <v>1.580007166523637</v>
      </c>
      <c r="Q163" s="26">
        <f t="shared" si="48"/>
        <v>2.4514295005708129</v>
      </c>
      <c r="R163" s="26">
        <f t="shared" si="49"/>
        <v>1.4961014077121018</v>
      </c>
      <c r="S163" s="26">
        <f t="shared" si="50"/>
        <v>2.5353352593823484</v>
      </c>
      <c r="T163" s="112"/>
    </row>
    <row r="164" spans="1:20" x14ac:dyDescent="0.35">
      <c r="A164">
        <f>sample!B164</f>
        <v>1.7843287208533487</v>
      </c>
      <c r="B164">
        <v>0.3232773371289131</v>
      </c>
      <c r="C164">
        <f t="shared" si="34"/>
        <v>4299.5885838145441</v>
      </c>
      <c r="D164" s="25">
        <f t="shared" si="35"/>
        <v>0.30127180996821451</v>
      </c>
      <c r="E164" s="26">
        <f t="shared" si="36"/>
        <v>0.24675358722485649</v>
      </c>
      <c r="F164" s="26">
        <f t="shared" si="37"/>
        <v>0.3557900327115725</v>
      </c>
      <c r="G164" s="26">
        <f t="shared" si="38"/>
        <v>0.23625490554179071</v>
      </c>
      <c r="H164" s="26">
        <f t="shared" si="39"/>
        <v>0.36628871439463828</v>
      </c>
      <c r="I164" s="26">
        <f t="shared" si="40"/>
        <v>4006.9150725772529</v>
      </c>
      <c r="J164" s="26">
        <f t="shared" si="41"/>
        <v>3281.822710090591</v>
      </c>
      <c r="K164" s="26">
        <f t="shared" si="42"/>
        <v>4732.0074350639143</v>
      </c>
      <c r="L164" s="26">
        <f t="shared" si="43"/>
        <v>3142.1902437058161</v>
      </c>
      <c r="M164" s="26">
        <f t="shared" si="44"/>
        <v>4871.6399014486897</v>
      </c>
      <c r="N164" s="26">
        <f t="shared" si="45"/>
        <v>2.5797531502887265</v>
      </c>
      <c r="O164" s="24">
        <f t="shared" si="46"/>
        <v>2.4041490435463517</v>
      </c>
      <c r="P164" s="26">
        <f t="shared" si="47"/>
        <v>1.9690936260543546</v>
      </c>
      <c r="Q164" s="26">
        <f t="shared" si="48"/>
        <v>2.8392044610383484</v>
      </c>
      <c r="R164" s="26">
        <f t="shared" si="49"/>
        <v>1.8853141462234895</v>
      </c>
      <c r="S164" s="26">
        <f t="shared" si="50"/>
        <v>2.9229839408692135</v>
      </c>
      <c r="T164" s="112"/>
    </row>
    <row r="165" spans="1:20" x14ac:dyDescent="0.35">
      <c r="A165">
        <f>sample!B165</f>
        <v>1.6106656708622096</v>
      </c>
      <c r="B165">
        <v>0.2571219918319031</v>
      </c>
      <c r="C165">
        <f t="shared" si="34"/>
        <v>3419.7224913643113</v>
      </c>
      <c r="D165" s="25">
        <f t="shared" si="35"/>
        <v>0.25272004959846683</v>
      </c>
      <c r="E165" s="26">
        <f t="shared" si="36"/>
        <v>0.19812000227724047</v>
      </c>
      <c r="F165" s="26">
        <f t="shared" si="37"/>
        <v>0.3073200969196932</v>
      </c>
      <c r="G165" s="26">
        <f t="shared" si="38"/>
        <v>0.18760556347382734</v>
      </c>
      <c r="H165" s="26">
        <f t="shared" si="39"/>
        <v>0.31783453572310633</v>
      </c>
      <c r="I165" s="26">
        <f t="shared" si="40"/>
        <v>3361.176659659609</v>
      </c>
      <c r="J165" s="26">
        <f t="shared" si="41"/>
        <v>2634.9960302872987</v>
      </c>
      <c r="K165" s="26">
        <f t="shared" si="42"/>
        <v>4087.3572890319197</v>
      </c>
      <c r="L165" s="26">
        <f t="shared" si="43"/>
        <v>2495.153994201904</v>
      </c>
      <c r="M165" s="26">
        <f t="shared" si="44"/>
        <v>4227.1993251173144</v>
      </c>
      <c r="N165" s="26">
        <f t="shared" si="45"/>
        <v>2.0518334948185868</v>
      </c>
      <c r="O165" s="24">
        <f t="shared" si="46"/>
        <v>2.0167059957957654</v>
      </c>
      <c r="P165" s="26">
        <f t="shared" si="47"/>
        <v>1.580997618172379</v>
      </c>
      <c r="Q165" s="26">
        <f t="shared" si="48"/>
        <v>2.4524143734191517</v>
      </c>
      <c r="R165" s="26">
        <f t="shared" si="49"/>
        <v>1.4970923965211422</v>
      </c>
      <c r="S165" s="26">
        <f t="shared" si="50"/>
        <v>2.5363195950703887</v>
      </c>
      <c r="T165" s="112"/>
    </row>
    <row r="166" spans="1:20" x14ac:dyDescent="0.35">
      <c r="A166">
        <f>sample!B166</f>
        <v>2.0817607169631294</v>
      </c>
      <c r="B166">
        <v>0.44293067574522876</v>
      </c>
      <c r="C166">
        <f t="shared" si="34"/>
        <v>5890.977987411542</v>
      </c>
      <c r="D166" s="25">
        <f t="shared" si="35"/>
        <v>0.38442621156460843</v>
      </c>
      <c r="E166" s="26">
        <f t="shared" si="36"/>
        <v>0.32979142783468396</v>
      </c>
      <c r="F166" s="26">
        <f t="shared" si="37"/>
        <v>0.43906099529453291</v>
      </c>
      <c r="G166" s="26">
        <f t="shared" si="38"/>
        <v>0.31927029977253524</v>
      </c>
      <c r="H166" s="26">
        <f t="shared" si="39"/>
        <v>0.44958212335668163</v>
      </c>
      <c r="I166" s="26">
        <f t="shared" si="40"/>
        <v>5112.8686138092926</v>
      </c>
      <c r="J166" s="26">
        <f t="shared" si="41"/>
        <v>4386.2259902012966</v>
      </c>
      <c r="K166" s="26">
        <f t="shared" si="42"/>
        <v>5839.5112374172877</v>
      </c>
      <c r="L166" s="26">
        <f t="shared" si="43"/>
        <v>4246.294986974719</v>
      </c>
      <c r="M166" s="26">
        <f t="shared" si="44"/>
        <v>5979.4422406438662</v>
      </c>
      <c r="N166" s="26">
        <f t="shared" si="45"/>
        <v>3.534586792446925</v>
      </c>
      <c r="O166" s="24">
        <f t="shared" si="46"/>
        <v>3.0677211682855754</v>
      </c>
      <c r="P166" s="26">
        <f t="shared" si="47"/>
        <v>2.6317355941207778</v>
      </c>
      <c r="Q166" s="26">
        <f t="shared" si="48"/>
        <v>3.5037067424503725</v>
      </c>
      <c r="R166" s="26">
        <f t="shared" si="49"/>
        <v>2.5477769921848314</v>
      </c>
      <c r="S166" s="26">
        <f t="shared" si="50"/>
        <v>3.5876653443863193</v>
      </c>
      <c r="T166" s="112"/>
    </row>
    <row r="167" spans="1:20" x14ac:dyDescent="0.35">
      <c r="A167">
        <f>sample!B167</f>
        <v>1.5820233089953613</v>
      </c>
      <c r="B167">
        <v>0.27342178573586312</v>
      </c>
      <c r="C167">
        <f t="shared" si="34"/>
        <v>3636.5097502869794</v>
      </c>
      <c r="D167" s="25">
        <f t="shared" si="35"/>
        <v>0.24471237560072362</v>
      </c>
      <c r="E167" s="26">
        <f t="shared" si="36"/>
        <v>0.19008823904365704</v>
      </c>
      <c r="F167" s="26">
        <f t="shared" si="37"/>
        <v>0.29933651215779022</v>
      </c>
      <c r="G167" s="26">
        <f t="shared" si="38"/>
        <v>0.17956916132858558</v>
      </c>
      <c r="H167" s="26">
        <f t="shared" si="39"/>
        <v>0.30985558987286166</v>
      </c>
      <c r="I167" s="26">
        <f t="shared" si="40"/>
        <v>3254.6745954896237</v>
      </c>
      <c r="J167" s="26">
        <f t="shared" si="41"/>
        <v>2528.1735792806389</v>
      </c>
      <c r="K167" s="26">
        <f t="shared" si="42"/>
        <v>3981.1756116986098</v>
      </c>
      <c r="L167" s="26">
        <f t="shared" si="43"/>
        <v>2388.2698456701883</v>
      </c>
      <c r="M167" s="26">
        <f t="shared" si="44"/>
        <v>4121.07934530906</v>
      </c>
      <c r="N167" s="26">
        <f t="shared" si="45"/>
        <v>2.1819058501721877</v>
      </c>
      <c r="O167" s="24">
        <f t="shared" si="46"/>
        <v>1.9528047572937741</v>
      </c>
      <c r="P167" s="26">
        <f t="shared" si="47"/>
        <v>1.5169041475683833</v>
      </c>
      <c r="Q167" s="26">
        <f t="shared" si="48"/>
        <v>2.3887053670191656</v>
      </c>
      <c r="R167" s="26">
        <f t="shared" si="49"/>
        <v>1.4329619074021129</v>
      </c>
      <c r="S167" s="26">
        <f t="shared" si="50"/>
        <v>2.472647607185436</v>
      </c>
      <c r="T167" s="112"/>
    </row>
    <row r="168" spans="1:20" x14ac:dyDescent="0.35">
      <c r="A168">
        <f>sample!B168</f>
        <v>1.6915906666498013</v>
      </c>
      <c r="B168">
        <v>0.33260823424071201</v>
      </c>
      <c r="C168">
        <f t="shared" si="34"/>
        <v>4423.6895154014701</v>
      </c>
      <c r="D168" s="25">
        <f t="shared" si="35"/>
        <v>0.27534461483328487</v>
      </c>
      <c r="E168" s="26">
        <f t="shared" si="36"/>
        <v>0.22079643363806051</v>
      </c>
      <c r="F168" s="26">
        <f t="shared" si="37"/>
        <v>0.32989279602850924</v>
      </c>
      <c r="G168" s="26">
        <f t="shared" si="38"/>
        <v>0.21029198279683006</v>
      </c>
      <c r="H168" s="26">
        <f t="shared" si="39"/>
        <v>0.34039724686973971</v>
      </c>
      <c r="I168" s="26">
        <f t="shared" si="40"/>
        <v>3662.0833772826891</v>
      </c>
      <c r="J168" s="26">
        <f t="shared" si="41"/>
        <v>2936.5925673862043</v>
      </c>
      <c r="K168" s="26">
        <f t="shared" si="42"/>
        <v>4387.5741871791724</v>
      </c>
      <c r="L168" s="26">
        <f t="shared" si="43"/>
        <v>2796.8833711978396</v>
      </c>
      <c r="M168" s="26">
        <f t="shared" si="44"/>
        <v>4527.2833833675377</v>
      </c>
      <c r="N168" s="26">
        <f t="shared" si="45"/>
        <v>2.654213709240882</v>
      </c>
      <c r="O168" s="24">
        <f t="shared" si="46"/>
        <v>2.1972500263696135</v>
      </c>
      <c r="P168" s="26">
        <f t="shared" si="47"/>
        <v>1.7619555404317224</v>
      </c>
      <c r="Q168" s="26">
        <f t="shared" si="48"/>
        <v>2.6325445123075033</v>
      </c>
      <c r="R168" s="26">
        <f t="shared" si="49"/>
        <v>1.6781300227187037</v>
      </c>
      <c r="S168" s="26">
        <f t="shared" si="50"/>
        <v>2.7163700300205225</v>
      </c>
      <c r="T168" s="112"/>
    </row>
    <row r="169" spans="1:20" x14ac:dyDescent="0.35">
      <c r="A169">
        <f>sample!B169</f>
        <v>1.8837958092290243</v>
      </c>
      <c r="B169">
        <v>0.36461740092770339</v>
      </c>
      <c r="C169">
        <f t="shared" si="34"/>
        <v>4849.4114323384547</v>
      </c>
      <c r="D169" s="25">
        <f t="shared" si="35"/>
        <v>0.3290802714672999</v>
      </c>
      <c r="E169" s="26">
        <f t="shared" si="36"/>
        <v>0.27455913361510798</v>
      </c>
      <c r="F169" s="26">
        <f t="shared" si="37"/>
        <v>0.38360140931949183</v>
      </c>
      <c r="G169" s="26">
        <f t="shared" si="38"/>
        <v>0.26405989056378443</v>
      </c>
      <c r="H169" s="26">
        <f t="shared" si="39"/>
        <v>0.39410065237081537</v>
      </c>
      <c r="I169" s="26">
        <f t="shared" si="40"/>
        <v>4376.7676105150886</v>
      </c>
      <c r="J169" s="26">
        <f t="shared" si="41"/>
        <v>3651.6364770809364</v>
      </c>
      <c r="K169" s="26">
        <f t="shared" si="42"/>
        <v>5101.8987439492412</v>
      </c>
      <c r="L169" s="26">
        <f t="shared" si="43"/>
        <v>3511.9965444983327</v>
      </c>
      <c r="M169" s="26">
        <f t="shared" si="44"/>
        <v>5241.5386765318444</v>
      </c>
      <c r="N169" s="26">
        <f t="shared" si="45"/>
        <v>2.9096468594030727</v>
      </c>
      <c r="O169" s="24">
        <f t="shared" si="46"/>
        <v>2.6260605663090528</v>
      </c>
      <c r="P169" s="26">
        <f t="shared" si="47"/>
        <v>2.1909818862485619</v>
      </c>
      <c r="Q169" s="26">
        <f t="shared" si="48"/>
        <v>3.0611392463695446</v>
      </c>
      <c r="R169" s="26">
        <f t="shared" si="49"/>
        <v>2.1071979266989995</v>
      </c>
      <c r="S169" s="26">
        <f t="shared" si="50"/>
        <v>3.1449232059191066</v>
      </c>
      <c r="T169" s="112"/>
    </row>
    <row r="170" spans="1:20" x14ac:dyDescent="0.35">
      <c r="A170">
        <f>sample!B170</f>
        <v>1.8837631412057441</v>
      </c>
      <c r="B170">
        <v>0.35934449725760359</v>
      </c>
      <c r="C170">
        <f t="shared" si="34"/>
        <v>4779.2818135261277</v>
      </c>
      <c r="D170" s="25">
        <f t="shared" si="35"/>
        <v>0.3290711383210253</v>
      </c>
      <c r="E170" s="26">
        <f t="shared" si="36"/>
        <v>0.27455000738225471</v>
      </c>
      <c r="F170" s="26">
        <f t="shared" si="37"/>
        <v>0.38359226925979589</v>
      </c>
      <c r="G170" s="26">
        <f t="shared" si="38"/>
        <v>0.26405076566226232</v>
      </c>
      <c r="H170" s="26">
        <f t="shared" si="39"/>
        <v>0.39409151097978828</v>
      </c>
      <c r="I170" s="26">
        <f t="shared" si="40"/>
        <v>4376.6461396696368</v>
      </c>
      <c r="J170" s="26">
        <f t="shared" si="41"/>
        <v>3651.5150981839879</v>
      </c>
      <c r="K170" s="26">
        <f t="shared" si="42"/>
        <v>5101.7771811552857</v>
      </c>
      <c r="L170" s="26">
        <f t="shared" si="43"/>
        <v>3511.8751833080887</v>
      </c>
      <c r="M170" s="26">
        <f t="shared" si="44"/>
        <v>5241.417096031184</v>
      </c>
      <c r="N170" s="26">
        <f t="shared" si="45"/>
        <v>2.8675690881156766</v>
      </c>
      <c r="O170" s="24">
        <f t="shared" si="46"/>
        <v>2.6259876838017822</v>
      </c>
      <c r="P170" s="26">
        <f t="shared" si="47"/>
        <v>2.1909090589103926</v>
      </c>
      <c r="Q170" s="26">
        <f t="shared" si="48"/>
        <v>3.0610663086931713</v>
      </c>
      <c r="R170" s="26">
        <f t="shared" si="49"/>
        <v>2.1071251099848531</v>
      </c>
      <c r="S170" s="26">
        <f t="shared" si="50"/>
        <v>3.1448502576187103</v>
      </c>
      <c r="T170" s="112"/>
    </row>
    <row r="171" spans="1:20" x14ac:dyDescent="0.35">
      <c r="A171">
        <f>sample!B171</f>
        <v>1.6448837028157159</v>
      </c>
      <c r="B171">
        <v>0.25433231826668101</v>
      </c>
      <c r="C171">
        <f t="shared" si="34"/>
        <v>3382.6198329468575</v>
      </c>
      <c r="D171" s="25">
        <f t="shared" si="35"/>
        <v>0.26228653877285235</v>
      </c>
      <c r="E171" s="26">
        <f t="shared" si="36"/>
        <v>0.20771134379120326</v>
      </c>
      <c r="F171" s="26">
        <f t="shared" si="37"/>
        <v>0.31686173375450144</v>
      </c>
      <c r="G171" s="26">
        <f t="shared" si="38"/>
        <v>0.19720169085184019</v>
      </c>
      <c r="H171" s="26">
        <f t="shared" si="39"/>
        <v>0.32737138669386451</v>
      </c>
      <c r="I171" s="26">
        <f t="shared" si="40"/>
        <v>3488.4109656789365</v>
      </c>
      <c r="J171" s="26">
        <f t="shared" si="41"/>
        <v>2762.5608724230033</v>
      </c>
      <c r="K171" s="26">
        <f t="shared" si="42"/>
        <v>4214.2610589348697</v>
      </c>
      <c r="L171" s="26">
        <f t="shared" si="43"/>
        <v>2622.7824883294743</v>
      </c>
      <c r="M171" s="26">
        <f t="shared" si="44"/>
        <v>4354.0394430283986</v>
      </c>
      <c r="N171" s="26">
        <f t="shared" si="45"/>
        <v>2.0295718997681145</v>
      </c>
      <c r="O171" s="24">
        <f t="shared" si="46"/>
        <v>2.0930465794073618</v>
      </c>
      <c r="P171" s="26">
        <f t="shared" si="47"/>
        <v>1.657536523453802</v>
      </c>
      <c r="Q171" s="26">
        <f t="shared" si="48"/>
        <v>2.5285566353609217</v>
      </c>
      <c r="R171" s="26">
        <f t="shared" si="49"/>
        <v>1.5736694929976844</v>
      </c>
      <c r="S171" s="26">
        <f t="shared" si="50"/>
        <v>2.612423665817039</v>
      </c>
      <c r="T171" s="112"/>
    </row>
    <row r="172" spans="1:20" x14ac:dyDescent="0.35">
      <c r="A172">
        <f>sample!B172</f>
        <v>1.7250299951546288</v>
      </c>
      <c r="B172">
        <v>0.29010200741825243</v>
      </c>
      <c r="C172">
        <f t="shared" si="34"/>
        <v>3858.3566986627575</v>
      </c>
      <c r="D172" s="25">
        <f t="shared" si="35"/>
        <v>0.28469339838035779</v>
      </c>
      <c r="E172" s="26">
        <f t="shared" si="36"/>
        <v>0.23015965249867334</v>
      </c>
      <c r="F172" s="26">
        <f t="shared" si="37"/>
        <v>0.33922714426204226</v>
      </c>
      <c r="G172" s="26">
        <f t="shared" si="38"/>
        <v>0.21965798149424287</v>
      </c>
      <c r="H172" s="26">
        <f t="shared" si="39"/>
        <v>0.3497288152664727</v>
      </c>
      <c r="I172" s="26">
        <f t="shared" si="40"/>
        <v>3786.4221984587589</v>
      </c>
      <c r="J172" s="26">
        <f t="shared" si="41"/>
        <v>3061.1233782323557</v>
      </c>
      <c r="K172" s="26">
        <f t="shared" si="42"/>
        <v>4511.7210186851617</v>
      </c>
      <c r="L172" s="26">
        <f t="shared" si="43"/>
        <v>2921.45115387343</v>
      </c>
      <c r="M172" s="26">
        <f t="shared" si="44"/>
        <v>4651.3932430440873</v>
      </c>
      <c r="N172" s="26">
        <f t="shared" si="45"/>
        <v>2.3150140191976543</v>
      </c>
      <c r="O172" s="24">
        <f t="shared" si="46"/>
        <v>2.2718533190752552</v>
      </c>
      <c r="P172" s="26">
        <f t="shared" si="47"/>
        <v>1.8366740269394133</v>
      </c>
      <c r="Q172" s="26">
        <f t="shared" si="48"/>
        <v>2.7070326112110967</v>
      </c>
      <c r="R172" s="26">
        <f t="shared" si="49"/>
        <v>1.752870692324058</v>
      </c>
      <c r="S172" s="26">
        <f t="shared" si="50"/>
        <v>2.7908359458264522</v>
      </c>
      <c r="T172" s="112"/>
    </row>
    <row r="173" spans="1:20" x14ac:dyDescent="0.35">
      <c r="A173">
        <f>sample!B173</f>
        <v>1.6012320473106167</v>
      </c>
      <c r="B173">
        <v>0.22396270237367963</v>
      </c>
      <c r="C173">
        <f t="shared" si="34"/>
        <v>2978.7039415699392</v>
      </c>
      <c r="D173" s="25">
        <f t="shared" si="35"/>
        <v>0.25008264901084204</v>
      </c>
      <c r="E173" s="26">
        <f t="shared" si="36"/>
        <v>0.19547499823644915</v>
      </c>
      <c r="F173" s="26">
        <f t="shared" si="37"/>
        <v>0.30469029978523493</v>
      </c>
      <c r="G173" s="26">
        <f t="shared" si="38"/>
        <v>0.18495909522106302</v>
      </c>
      <c r="H173" s="26">
        <f t="shared" si="39"/>
        <v>0.31520620280062106</v>
      </c>
      <c r="I173" s="26">
        <f t="shared" si="40"/>
        <v>3326.0992318441995</v>
      </c>
      <c r="J173" s="26">
        <f t="shared" si="41"/>
        <v>2599.8174765447739</v>
      </c>
      <c r="K173" s="26">
        <f t="shared" si="42"/>
        <v>4052.3809871436247</v>
      </c>
      <c r="L173" s="26">
        <f t="shared" si="43"/>
        <v>2459.9559664401381</v>
      </c>
      <c r="M173" s="26">
        <f t="shared" si="44"/>
        <v>4192.2424972482595</v>
      </c>
      <c r="N173" s="26">
        <f t="shared" si="45"/>
        <v>1.7872223649419634</v>
      </c>
      <c r="O173" s="24">
        <f t="shared" si="46"/>
        <v>1.9956595391065195</v>
      </c>
      <c r="P173" s="26">
        <f t="shared" si="47"/>
        <v>1.5598904859268643</v>
      </c>
      <c r="Q173" s="26">
        <f t="shared" si="48"/>
        <v>2.4314285922861747</v>
      </c>
      <c r="R173" s="26">
        <f t="shared" si="49"/>
        <v>1.4759735798640827</v>
      </c>
      <c r="S173" s="26">
        <f t="shared" si="50"/>
        <v>2.5153454983489554</v>
      </c>
      <c r="T173" s="112"/>
    </row>
    <row r="174" spans="1:20" x14ac:dyDescent="0.35">
      <c r="A174">
        <f>sample!B174</f>
        <v>1.789096161876065</v>
      </c>
      <c r="B174">
        <v>0.31993004795500141</v>
      </c>
      <c r="C174">
        <f t="shared" si="34"/>
        <v>4255.0696378015191</v>
      </c>
      <c r="D174" s="25">
        <f t="shared" si="35"/>
        <v>0.30260466490841997</v>
      </c>
      <c r="E174" s="26">
        <f t="shared" si="36"/>
        <v>0.24808713030063032</v>
      </c>
      <c r="F174" s="26">
        <f t="shared" si="37"/>
        <v>0.35712219951620966</v>
      </c>
      <c r="G174" s="26">
        <f t="shared" si="38"/>
        <v>0.23758858113318815</v>
      </c>
      <c r="H174" s="26">
        <f t="shared" si="39"/>
        <v>0.3676207486836518</v>
      </c>
      <c r="I174" s="26">
        <f t="shared" si="40"/>
        <v>4024.6420432819855</v>
      </c>
      <c r="J174" s="26">
        <f t="shared" si="41"/>
        <v>3299.5588329983834</v>
      </c>
      <c r="K174" s="26">
        <f t="shared" si="42"/>
        <v>4749.7252535655889</v>
      </c>
      <c r="L174" s="26">
        <f t="shared" si="43"/>
        <v>3159.9281290714025</v>
      </c>
      <c r="M174" s="26">
        <f t="shared" si="44"/>
        <v>4889.3559574925694</v>
      </c>
      <c r="N174" s="26">
        <f t="shared" si="45"/>
        <v>2.5530417826809115</v>
      </c>
      <c r="O174" s="24">
        <f t="shared" si="46"/>
        <v>2.4147852259691911</v>
      </c>
      <c r="P174" s="26">
        <f t="shared" si="47"/>
        <v>1.9797352997990301</v>
      </c>
      <c r="Q174" s="26">
        <f t="shared" si="48"/>
        <v>2.8498351521393532</v>
      </c>
      <c r="R174" s="26">
        <f t="shared" si="49"/>
        <v>1.8959568774428415</v>
      </c>
      <c r="S174" s="26">
        <f t="shared" si="50"/>
        <v>2.9336135744955416</v>
      </c>
      <c r="T174" s="112"/>
    </row>
    <row r="175" spans="1:20" x14ac:dyDescent="0.35">
      <c r="A175">
        <f>sample!B175</f>
        <v>2.0161955381262788</v>
      </c>
      <c r="B175">
        <v>0.3457977779975685</v>
      </c>
      <c r="C175">
        <f t="shared" si="34"/>
        <v>4599.1104473676605</v>
      </c>
      <c r="D175" s="25">
        <f t="shared" si="35"/>
        <v>0.36609585947388534</v>
      </c>
      <c r="E175" s="26">
        <f t="shared" si="36"/>
        <v>0.31151458563289336</v>
      </c>
      <c r="F175" s="26">
        <f t="shared" si="37"/>
        <v>0.42067713331487733</v>
      </c>
      <c r="G175" s="26">
        <f t="shared" si="38"/>
        <v>0.30100376207559693</v>
      </c>
      <c r="H175" s="26">
        <f t="shared" si="39"/>
        <v>0.43118795687217376</v>
      </c>
      <c r="I175" s="26">
        <f t="shared" si="40"/>
        <v>4869.0749310026749</v>
      </c>
      <c r="J175" s="26">
        <f t="shared" si="41"/>
        <v>4143.1439889174817</v>
      </c>
      <c r="K175" s="26">
        <f t="shared" si="42"/>
        <v>5595.0058730878682</v>
      </c>
      <c r="L175" s="26">
        <f t="shared" si="43"/>
        <v>4003.3500356054387</v>
      </c>
      <c r="M175" s="26">
        <f t="shared" si="44"/>
        <v>5734.7998263999116</v>
      </c>
      <c r="N175" s="26">
        <f t="shared" si="45"/>
        <v>2.7594662684205962</v>
      </c>
      <c r="O175" s="24">
        <f t="shared" si="46"/>
        <v>2.9214449586016049</v>
      </c>
      <c r="P175" s="26">
        <f t="shared" si="47"/>
        <v>2.4858863933504889</v>
      </c>
      <c r="Q175" s="26">
        <f t="shared" si="48"/>
        <v>3.3570035238527209</v>
      </c>
      <c r="R175" s="26">
        <f t="shared" si="49"/>
        <v>2.4020100213632629</v>
      </c>
      <c r="S175" s="26">
        <f t="shared" si="50"/>
        <v>3.4408798958399469</v>
      </c>
      <c r="T175" s="112"/>
    </row>
    <row r="176" spans="1:20" x14ac:dyDescent="0.35">
      <c r="A176">
        <f>sample!B176</f>
        <v>1.5086276430681149</v>
      </c>
      <c r="B176">
        <v>0.20416742094866303</v>
      </c>
      <c r="C176">
        <f t="shared" si="34"/>
        <v>2715.4266986172183</v>
      </c>
      <c r="D176" s="25">
        <f t="shared" si="35"/>
        <v>0.22419281899694671</v>
      </c>
      <c r="E176" s="26">
        <f t="shared" si="36"/>
        <v>0.16949331371204995</v>
      </c>
      <c r="F176" s="26">
        <f t="shared" si="37"/>
        <v>0.27889232428184346</v>
      </c>
      <c r="G176" s="26">
        <f t="shared" si="38"/>
        <v>0.15895972209240622</v>
      </c>
      <c r="H176" s="26">
        <f t="shared" si="39"/>
        <v>0.2894259159014872</v>
      </c>
      <c r="I176" s="26">
        <f t="shared" si="40"/>
        <v>2981.7644926593912</v>
      </c>
      <c r="J176" s="26">
        <f t="shared" si="41"/>
        <v>2254.2610723702642</v>
      </c>
      <c r="K176" s="26">
        <f t="shared" si="42"/>
        <v>3709.2679129485182</v>
      </c>
      <c r="L176" s="26">
        <f t="shared" si="43"/>
        <v>2114.1643038290026</v>
      </c>
      <c r="M176" s="26">
        <f t="shared" si="44"/>
        <v>3849.3646814897797</v>
      </c>
      <c r="N176" s="26">
        <f t="shared" si="45"/>
        <v>1.6292560191703309</v>
      </c>
      <c r="O176" s="24">
        <f t="shared" si="46"/>
        <v>1.7890586955956347</v>
      </c>
      <c r="P176" s="26">
        <f t="shared" si="47"/>
        <v>1.3525566434221585</v>
      </c>
      <c r="Q176" s="26">
        <f t="shared" si="48"/>
        <v>2.2255607477691108</v>
      </c>
      <c r="R176" s="26">
        <f t="shared" si="49"/>
        <v>1.2684985822974015</v>
      </c>
      <c r="S176" s="26">
        <f t="shared" si="50"/>
        <v>2.3096188088938678</v>
      </c>
      <c r="T176" s="112"/>
    </row>
    <row r="177" spans="1:20" x14ac:dyDescent="0.35">
      <c r="A177">
        <f>sample!B177</f>
        <v>1.819167112130053</v>
      </c>
      <c r="B177">
        <v>0.32720184365851485</v>
      </c>
      <c r="C177">
        <f t="shared" si="34"/>
        <v>4351.7845206582469</v>
      </c>
      <c r="D177" s="25">
        <f t="shared" si="35"/>
        <v>0.31101173579020347</v>
      </c>
      <c r="E177" s="26">
        <f t="shared" si="36"/>
        <v>0.25649662070525636</v>
      </c>
      <c r="F177" s="26">
        <f t="shared" si="37"/>
        <v>0.36552685087515058</v>
      </c>
      <c r="G177" s="26">
        <f t="shared" si="38"/>
        <v>0.2459985374701002</v>
      </c>
      <c r="H177" s="26">
        <f t="shared" si="39"/>
        <v>0.37602493411030674</v>
      </c>
      <c r="I177" s="26">
        <f t="shared" si="40"/>
        <v>4136.4560860097063</v>
      </c>
      <c r="J177" s="26">
        <f t="shared" si="41"/>
        <v>3411.4050553799098</v>
      </c>
      <c r="K177" s="26">
        <f t="shared" si="42"/>
        <v>4861.5071166395028</v>
      </c>
      <c r="L177" s="26">
        <f t="shared" si="43"/>
        <v>3271.7805483523325</v>
      </c>
      <c r="M177" s="26">
        <f t="shared" si="44"/>
        <v>5001.1316236670791</v>
      </c>
      <c r="N177" s="26">
        <f t="shared" si="45"/>
        <v>2.6110707123949481</v>
      </c>
      <c r="O177" s="24">
        <f t="shared" si="46"/>
        <v>2.4818736516058237</v>
      </c>
      <c r="P177" s="26">
        <f t="shared" si="47"/>
        <v>2.0468430332279457</v>
      </c>
      <c r="Q177" s="26">
        <f t="shared" si="48"/>
        <v>2.9169042699837013</v>
      </c>
      <c r="R177" s="26">
        <f t="shared" si="49"/>
        <v>1.9630683290113995</v>
      </c>
      <c r="S177" s="26">
        <f t="shared" si="50"/>
        <v>3.0006789742002473</v>
      </c>
      <c r="T177" s="112"/>
    </row>
    <row r="178" spans="1:20" x14ac:dyDescent="0.35">
      <c r="A178">
        <f>sample!B178</f>
        <v>1.9010067971584812</v>
      </c>
      <c r="B178">
        <v>0.3363032814025308</v>
      </c>
      <c r="C178">
        <f t="shared" si="34"/>
        <v>4472.8336426536589</v>
      </c>
      <c r="D178" s="25">
        <f t="shared" si="35"/>
        <v>0.33389202481218383</v>
      </c>
      <c r="E178" s="26">
        <f t="shared" si="36"/>
        <v>0.27936670065101016</v>
      </c>
      <c r="F178" s="26">
        <f t="shared" si="37"/>
        <v>0.3884173489733575</v>
      </c>
      <c r="G178" s="26">
        <f t="shared" si="38"/>
        <v>0.26886665143390909</v>
      </c>
      <c r="H178" s="26">
        <f t="shared" si="39"/>
        <v>0.39891739819045857</v>
      </c>
      <c r="I178" s="26">
        <f t="shared" si="40"/>
        <v>4440.7639300020446</v>
      </c>
      <c r="J178" s="26">
        <f t="shared" si="41"/>
        <v>3715.5771186584352</v>
      </c>
      <c r="K178" s="26">
        <f t="shared" si="42"/>
        <v>5165.950741345654</v>
      </c>
      <c r="L178" s="26">
        <f t="shared" si="43"/>
        <v>3575.9264640709907</v>
      </c>
      <c r="M178" s="26">
        <f t="shared" si="44"/>
        <v>5305.6013959330994</v>
      </c>
      <c r="N178" s="26">
        <f t="shared" si="45"/>
        <v>2.6837001855921954</v>
      </c>
      <c r="O178" s="24">
        <f t="shared" si="46"/>
        <v>2.6644583580012267</v>
      </c>
      <c r="P178" s="26">
        <f t="shared" si="47"/>
        <v>2.2293462711950611</v>
      </c>
      <c r="Q178" s="26">
        <f t="shared" si="48"/>
        <v>3.0995704448073922</v>
      </c>
      <c r="R178" s="26">
        <f t="shared" si="49"/>
        <v>2.1455558784425945</v>
      </c>
      <c r="S178" s="26">
        <f t="shared" si="50"/>
        <v>3.1833608375598597</v>
      </c>
      <c r="T178" s="112"/>
    </row>
    <row r="179" spans="1:20" x14ac:dyDescent="0.35">
      <c r="A179">
        <f>sample!B179</f>
        <v>1.8914135765156455</v>
      </c>
      <c r="B179">
        <v>0.278193003898625</v>
      </c>
      <c r="C179">
        <f t="shared" si="34"/>
        <v>3699.9669518517121</v>
      </c>
      <c r="D179" s="25">
        <f t="shared" si="35"/>
        <v>0.33121000494757336</v>
      </c>
      <c r="E179" s="26">
        <f t="shared" si="36"/>
        <v>0.27668714814160911</v>
      </c>
      <c r="F179" s="26">
        <f t="shared" si="37"/>
        <v>0.3857328617535376</v>
      </c>
      <c r="G179" s="26">
        <f t="shared" si="38"/>
        <v>0.26618757406796723</v>
      </c>
      <c r="H179" s="26">
        <f t="shared" si="39"/>
        <v>0.39623243582717949</v>
      </c>
      <c r="I179" s="26">
        <f t="shared" si="40"/>
        <v>4405.0930658027255</v>
      </c>
      <c r="J179" s="26">
        <f t="shared" si="41"/>
        <v>3679.9390702834012</v>
      </c>
      <c r="K179" s="26">
        <f t="shared" si="42"/>
        <v>5130.2470613220494</v>
      </c>
      <c r="L179" s="26">
        <f t="shared" si="43"/>
        <v>3540.2947351039638</v>
      </c>
      <c r="M179" s="26">
        <f t="shared" si="44"/>
        <v>5269.8913965014872</v>
      </c>
      <c r="N179" s="26">
        <f t="shared" si="45"/>
        <v>2.2199801711110272</v>
      </c>
      <c r="O179" s="24">
        <f t="shared" si="46"/>
        <v>2.6430558394816352</v>
      </c>
      <c r="P179" s="26">
        <f t="shared" si="47"/>
        <v>2.2079634421700405</v>
      </c>
      <c r="Q179" s="26">
        <f t="shared" si="48"/>
        <v>3.0781482367932296</v>
      </c>
      <c r="R179" s="26">
        <f t="shared" si="49"/>
        <v>2.1241768410623783</v>
      </c>
      <c r="S179" s="26">
        <f t="shared" si="50"/>
        <v>3.1619348379008922</v>
      </c>
      <c r="T179" s="112"/>
    </row>
    <row r="180" spans="1:20" x14ac:dyDescent="0.35">
      <c r="A180">
        <f>sample!B180</f>
        <v>1.8843576515448888</v>
      </c>
      <c r="B180">
        <v>0.37622375059127089</v>
      </c>
      <c r="C180">
        <f t="shared" si="34"/>
        <v>5003.7758828639026</v>
      </c>
      <c r="D180" s="25">
        <f t="shared" si="35"/>
        <v>0.32923734825183648</v>
      </c>
      <c r="E180" s="26">
        <f t="shared" si="36"/>
        <v>0.27471609088657689</v>
      </c>
      <c r="F180" s="26">
        <f t="shared" si="37"/>
        <v>0.38375860561709607</v>
      </c>
      <c r="G180" s="26">
        <f t="shared" si="38"/>
        <v>0.26421682482038622</v>
      </c>
      <c r="H180" s="26">
        <f t="shared" si="39"/>
        <v>0.39425787168328674</v>
      </c>
      <c r="I180" s="26">
        <f t="shared" si="40"/>
        <v>4378.8567317494253</v>
      </c>
      <c r="J180" s="26">
        <f t="shared" si="41"/>
        <v>3653.7240087914729</v>
      </c>
      <c r="K180" s="26">
        <f t="shared" si="42"/>
        <v>5103.9894547073782</v>
      </c>
      <c r="L180" s="26">
        <f t="shared" si="43"/>
        <v>3514.0837701111368</v>
      </c>
      <c r="M180" s="26">
        <f t="shared" si="44"/>
        <v>5243.6296933877138</v>
      </c>
      <c r="N180" s="26">
        <f t="shared" si="45"/>
        <v>3.0022655297183416</v>
      </c>
      <c r="O180" s="24">
        <f t="shared" si="46"/>
        <v>2.6273140390496552</v>
      </c>
      <c r="P180" s="26">
        <f t="shared" si="47"/>
        <v>2.1922344052748834</v>
      </c>
      <c r="Q180" s="26">
        <f t="shared" si="48"/>
        <v>3.062393672824427</v>
      </c>
      <c r="R180" s="26">
        <f t="shared" si="49"/>
        <v>2.1084502620666821</v>
      </c>
      <c r="S180" s="26">
        <f t="shared" si="50"/>
        <v>3.1461778160326284</v>
      </c>
      <c r="T180" s="112"/>
    </row>
    <row r="181" spans="1:20" x14ac:dyDescent="0.35">
      <c r="A181">
        <f>sample!B181</f>
        <v>1.8330230607966458</v>
      </c>
      <c r="B181">
        <v>0.28858518480252959</v>
      </c>
      <c r="C181">
        <f t="shared" si="34"/>
        <v>3838.1829578736438</v>
      </c>
      <c r="D181" s="25">
        <f t="shared" si="35"/>
        <v>0.31488550571069185</v>
      </c>
      <c r="E181" s="26">
        <f t="shared" si="36"/>
        <v>0.26037038938254126</v>
      </c>
      <c r="F181" s="26">
        <f t="shared" si="37"/>
        <v>0.36940062203884244</v>
      </c>
      <c r="G181" s="26">
        <f t="shared" si="38"/>
        <v>0.2498723059079789</v>
      </c>
      <c r="H181" s="26">
        <f t="shared" si="39"/>
        <v>0.37989870551340477</v>
      </c>
      <c r="I181" s="26">
        <f t="shared" si="40"/>
        <v>4187.9772259522015</v>
      </c>
      <c r="J181" s="26">
        <f t="shared" si="41"/>
        <v>3462.9261787877986</v>
      </c>
      <c r="K181" s="26">
        <f t="shared" si="42"/>
        <v>4913.0282731166044</v>
      </c>
      <c r="L181" s="26">
        <f t="shared" si="43"/>
        <v>3323.301668576119</v>
      </c>
      <c r="M181" s="26">
        <f t="shared" si="44"/>
        <v>5052.6527833282826</v>
      </c>
      <c r="N181" s="26">
        <f t="shared" si="45"/>
        <v>2.3029097747241862</v>
      </c>
      <c r="O181" s="24">
        <f t="shared" si="46"/>
        <v>2.5127863355713207</v>
      </c>
      <c r="P181" s="26">
        <f t="shared" si="47"/>
        <v>2.0777557072726789</v>
      </c>
      <c r="Q181" s="26">
        <f t="shared" si="48"/>
        <v>2.9478169638699625</v>
      </c>
      <c r="R181" s="26">
        <f t="shared" si="49"/>
        <v>1.9939810011456713</v>
      </c>
      <c r="S181" s="26">
        <f t="shared" si="50"/>
        <v>3.0315916699969696</v>
      </c>
      <c r="T181" s="112"/>
    </row>
    <row r="182" spans="1:20" x14ac:dyDescent="0.35">
      <c r="A182">
        <f>sample!B182</f>
        <v>1.6446832948966708</v>
      </c>
      <c r="B182">
        <v>0.27616182636892361</v>
      </c>
      <c r="C182">
        <f t="shared" si="34"/>
        <v>3672.9522907066839</v>
      </c>
      <c r="D182" s="25">
        <f t="shared" si="35"/>
        <v>0.2622305098290893</v>
      </c>
      <c r="E182" s="26">
        <f t="shared" si="36"/>
        <v>0.20765518174726755</v>
      </c>
      <c r="F182" s="26">
        <f t="shared" si="37"/>
        <v>0.31680583791091105</v>
      </c>
      <c r="G182" s="26">
        <f t="shared" si="38"/>
        <v>0.19714550317654173</v>
      </c>
      <c r="H182" s="26">
        <f t="shared" si="39"/>
        <v>0.32731551648163687</v>
      </c>
      <c r="I182" s="26">
        <f t="shared" si="40"/>
        <v>3487.6657807268875</v>
      </c>
      <c r="J182" s="26">
        <f t="shared" si="41"/>
        <v>2761.8139172386582</v>
      </c>
      <c r="K182" s="26">
        <f t="shared" si="42"/>
        <v>4213.5176442151169</v>
      </c>
      <c r="L182" s="26">
        <f t="shared" si="43"/>
        <v>2622.0351922480049</v>
      </c>
      <c r="M182" s="26">
        <f t="shared" si="44"/>
        <v>4353.2963692057701</v>
      </c>
      <c r="N182" s="26">
        <f t="shared" si="45"/>
        <v>2.2037713744240102</v>
      </c>
      <c r="O182" s="24">
        <f t="shared" si="46"/>
        <v>2.0925994684361324</v>
      </c>
      <c r="P182" s="26">
        <f t="shared" si="47"/>
        <v>1.6570883503431948</v>
      </c>
      <c r="Q182" s="26">
        <f t="shared" si="48"/>
        <v>2.5281105865290701</v>
      </c>
      <c r="R182" s="26">
        <f t="shared" si="49"/>
        <v>1.5732211153488029</v>
      </c>
      <c r="S182" s="26">
        <f t="shared" si="50"/>
        <v>2.6119778215234621</v>
      </c>
      <c r="T182" s="112"/>
    </row>
    <row r="183" spans="1:20" x14ac:dyDescent="0.35">
      <c r="A183">
        <f>sample!B183</f>
        <v>1.8444073081583796</v>
      </c>
      <c r="B183">
        <v>0.29216561459935114</v>
      </c>
      <c r="C183">
        <f t="shared" si="34"/>
        <v>3885.8026741713702</v>
      </c>
      <c r="D183" s="25">
        <f t="shared" si="35"/>
        <v>0.31806825097472491</v>
      </c>
      <c r="E183" s="26">
        <f t="shared" si="36"/>
        <v>0.2635526067100829</v>
      </c>
      <c r="F183" s="26">
        <f t="shared" si="37"/>
        <v>0.37258389523936691</v>
      </c>
      <c r="G183" s="26">
        <f t="shared" si="38"/>
        <v>0.25305442156974917</v>
      </c>
      <c r="H183" s="26">
        <f t="shared" si="39"/>
        <v>0.38308208037970065</v>
      </c>
      <c r="I183" s="26">
        <f t="shared" si="40"/>
        <v>4230.3077379638407</v>
      </c>
      <c r="J183" s="26">
        <f t="shared" si="41"/>
        <v>3505.2496692441027</v>
      </c>
      <c r="K183" s="26">
        <f t="shared" si="42"/>
        <v>4955.3658066835796</v>
      </c>
      <c r="L183" s="26">
        <f t="shared" si="43"/>
        <v>3365.6238068776638</v>
      </c>
      <c r="M183" s="26">
        <f t="shared" si="44"/>
        <v>5094.9916690500195</v>
      </c>
      <c r="N183" s="26">
        <f t="shared" si="45"/>
        <v>2.3314816045028222</v>
      </c>
      <c r="O183" s="24">
        <f t="shared" si="46"/>
        <v>2.5381846427783041</v>
      </c>
      <c r="P183" s="26">
        <f t="shared" si="47"/>
        <v>2.1031498015464614</v>
      </c>
      <c r="Q183" s="26">
        <f t="shared" si="48"/>
        <v>2.9732194840101478</v>
      </c>
      <c r="R183" s="26">
        <f t="shared" si="49"/>
        <v>2.0193742841265983</v>
      </c>
      <c r="S183" s="26">
        <f t="shared" si="50"/>
        <v>3.0569950014300113</v>
      </c>
      <c r="T183" s="112"/>
    </row>
    <row r="184" spans="1:20" x14ac:dyDescent="0.35">
      <c r="A184">
        <f>sample!B184</f>
        <v>2.1067942575339904</v>
      </c>
      <c r="B184">
        <v>0.38285882253291442</v>
      </c>
      <c r="C184">
        <f t="shared" si="34"/>
        <v>5092.0223396877618</v>
      </c>
      <c r="D184" s="25">
        <f t="shared" si="35"/>
        <v>0.39142495115293663</v>
      </c>
      <c r="E184" s="26">
        <f t="shared" si="36"/>
        <v>0.33676560235767994</v>
      </c>
      <c r="F184" s="26">
        <f t="shared" si="37"/>
        <v>0.44608429994819332</v>
      </c>
      <c r="G184" s="26">
        <f t="shared" si="38"/>
        <v>0.32623974375244913</v>
      </c>
      <c r="H184" s="26">
        <f t="shared" si="39"/>
        <v>0.45661015855342413</v>
      </c>
      <c r="I184" s="26">
        <f t="shared" si="40"/>
        <v>5205.9518503340569</v>
      </c>
      <c r="J184" s="26">
        <f t="shared" si="41"/>
        <v>4478.9825113571433</v>
      </c>
      <c r="K184" s="26">
        <f t="shared" si="42"/>
        <v>5932.9211893109714</v>
      </c>
      <c r="L184" s="26">
        <f t="shared" si="43"/>
        <v>4338.9885919075732</v>
      </c>
      <c r="M184" s="26">
        <f t="shared" si="44"/>
        <v>6072.9151087605405</v>
      </c>
      <c r="N184" s="26">
        <f t="shared" si="45"/>
        <v>3.0552134038126568</v>
      </c>
      <c r="O184" s="24">
        <f t="shared" si="46"/>
        <v>3.1235711102004338</v>
      </c>
      <c r="P184" s="26">
        <f t="shared" si="47"/>
        <v>2.6873895068142857</v>
      </c>
      <c r="Q184" s="26">
        <f t="shared" si="48"/>
        <v>3.5597527135865827</v>
      </c>
      <c r="R184" s="26">
        <f t="shared" si="49"/>
        <v>2.6033931551445439</v>
      </c>
      <c r="S184" s="26">
        <f t="shared" si="50"/>
        <v>3.643749065256324</v>
      </c>
      <c r="T184" s="112"/>
    </row>
    <row r="185" spans="1:20" x14ac:dyDescent="0.35">
      <c r="A185">
        <f>sample!B185</f>
        <v>1.742373312799496</v>
      </c>
      <c r="B185">
        <v>0.27548444957811269</v>
      </c>
      <c r="C185">
        <f t="shared" si="34"/>
        <v>3663.9431793888989</v>
      </c>
      <c r="D185" s="25">
        <f t="shared" si="35"/>
        <v>0.28954214773926268</v>
      </c>
      <c r="E185" s="26">
        <f t="shared" si="36"/>
        <v>0.23501427551939788</v>
      </c>
      <c r="F185" s="26">
        <f t="shared" si="37"/>
        <v>0.3440700199591275</v>
      </c>
      <c r="G185" s="26">
        <f t="shared" si="38"/>
        <v>0.22451373561760896</v>
      </c>
      <c r="H185" s="26">
        <f t="shared" si="39"/>
        <v>0.3545705598609164</v>
      </c>
      <c r="I185" s="26">
        <f t="shared" si="40"/>
        <v>3850.9105649321937</v>
      </c>
      <c r="J185" s="26">
        <f t="shared" si="41"/>
        <v>3125.689864407992</v>
      </c>
      <c r="K185" s="26">
        <f t="shared" si="42"/>
        <v>4576.1312654563962</v>
      </c>
      <c r="L185" s="26">
        <f t="shared" si="43"/>
        <v>2986.0326837141993</v>
      </c>
      <c r="M185" s="26">
        <f t="shared" si="44"/>
        <v>4715.7884461501881</v>
      </c>
      <c r="N185" s="26">
        <f t="shared" si="45"/>
        <v>2.1983659076333391</v>
      </c>
      <c r="O185" s="24">
        <f t="shared" si="46"/>
        <v>2.3105463389593162</v>
      </c>
      <c r="P185" s="26">
        <f t="shared" si="47"/>
        <v>1.8754139186447951</v>
      </c>
      <c r="Q185" s="26">
        <f t="shared" si="48"/>
        <v>2.7456787592738374</v>
      </c>
      <c r="R185" s="26">
        <f t="shared" si="49"/>
        <v>1.7916196102285196</v>
      </c>
      <c r="S185" s="26">
        <f t="shared" si="50"/>
        <v>2.8294730676901128</v>
      </c>
      <c r="T185" s="112"/>
    </row>
    <row r="186" spans="1:20" x14ac:dyDescent="0.35">
      <c r="A186">
        <f>sample!B186</f>
        <v>1.5707795041705077</v>
      </c>
      <c r="B186">
        <v>0.24453410881362694</v>
      </c>
      <c r="C186">
        <f t="shared" si="34"/>
        <v>3252.3036472212384</v>
      </c>
      <c r="D186" s="25">
        <f t="shared" si="35"/>
        <v>0.2415688944887176</v>
      </c>
      <c r="E186" s="26">
        <f t="shared" si="36"/>
        <v>0.18693448379169886</v>
      </c>
      <c r="F186" s="26">
        <f t="shared" si="37"/>
        <v>0.29620330518573634</v>
      </c>
      <c r="G186" s="26">
        <f t="shared" si="38"/>
        <v>0.17641342756523254</v>
      </c>
      <c r="H186" s="26">
        <f t="shared" si="39"/>
        <v>0.30672436141220266</v>
      </c>
      <c r="I186" s="26">
        <f t="shared" si="40"/>
        <v>3212.8662966999441</v>
      </c>
      <c r="J186" s="26">
        <f t="shared" si="41"/>
        <v>2486.2286344295949</v>
      </c>
      <c r="K186" s="26">
        <f t="shared" si="42"/>
        <v>3939.5039589702933</v>
      </c>
      <c r="L186" s="26">
        <f t="shared" si="43"/>
        <v>2346.2985866175927</v>
      </c>
      <c r="M186" s="26">
        <f t="shared" si="44"/>
        <v>4079.4340067822955</v>
      </c>
      <c r="N186" s="26">
        <f t="shared" si="45"/>
        <v>1.9513821883327429</v>
      </c>
      <c r="O186" s="24">
        <f t="shared" si="46"/>
        <v>1.9277197780199664</v>
      </c>
      <c r="P186" s="26">
        <f t="shared" si="47"/>
        <v>1.4917371806577568</v>
      </c>
      <c r="Q186" s="26">
        <f t="shared" si="48"/>
        <v>2.363702375382176</v>
      </c>
      <c r="R186" s="26">
        <f t="shared" si="49"/>
        <v>1.4077791519705556</v>
      </c>
      <c r="S186" s="26">
        <f t="shared" si="50"/>
        <v>2.447660404069377</v>
      </c>
      <c r="T186" s="112"/>
    </row>
    <row r="187" spans="1:20" x14ac:dyDescent="0.35">
      <c r="A187">
        <f>sample!B187</f>
        <v>1.7061433273054638</v>
      </c>
      <c r="B187">
        <v>0.22001869275590596</v>
      </c>
      <c r="C187">
        <f t="shared" si="34"/>
        <v>2926.2486136535495</v>
      </c>
      <c r="D187" s="25">
        <f t="shared" si="35"/>
        <v>0.27941316765976137</v>
      </c>
      <c r="E187" s="26">
        <f t="shared" si="36"/>
        <v>0.2248717719548938</v>
      </c>
      <c r="F187" s="26">
        <f t="shared" si="37"/>
        <v>0.33395456336462898</v>
      </c>
      <c r="G187" s="26">
        <f t="shared" si="38"/>
        <v>0.21436862780892477</v>
      </c>
      <c r="H187" s="26">
        <f t="shared" si="39"/>
        <v>0.34445770751059801</v>
      </c>
      <c r="I187" s="26">
        <f t="shared" si="40"/>
        <v>3716.1951298748263</v>
      </c>
      <c r="J187" s="26">
        <f t="shared" si="41"/>
        <v>2990.7945670000877</v>
      </c>
      <c r="K187" s="26">
        <f t="shared" si="42"/>
        <v>4441.5956927495654</v>
      </c>
      <c r="L187" s="26">
        <f t="shared" si="43"/>
        <v>2851.1027498586991</v>
      </c>
      <c r="M187" s="26">
        <f t="shared" si="44"/>
        <v>4581.2875098909535</v>
      </c>
      <c r="N187" s="26">
        <f t="shared" si="45"/>
        <v>1.7557491681921296</v>
      </c>
      <c r="O187" s="24">
        <f t="shared" si="46"/>
        <v>2.2297170779248958</v>
      </c>
      <c r="P187" s="26">
        <f t="shared" si="47"/>
        <v>1.7944767402000525</v>
      </c>
      <c r="Q187" s="26">
        <f t="shared" si="48"/>
        <v>2.6649574156497393</v>
      </c>
      <c r="R187" s="26">
        <f t="shared" si="49"/>
        <v>1.7106616499152194</v>
      </c>
      <c r="S187" s="26">
        <f t="shared" si="50"/>
        <v>2.7487725059345718</v>
      </c>
      <c r="T187" s="112"/>
    </row>
    <row r="188" spans="1:20" x14ac:dyDescent="0.35">
      <c r="A188">
        <f>sample!B188</f>
        <v>1.8557108830580149</v>
      </c>
      <c r="B188">
        <v>0.3006196918471194</v>
      </c>
      <c r="C188">
        <f t="shared" si="34"/>
        <v>3998.2419015666878</v>
      </c>
      <c r="D188" s="25">
        <f t="shared" si="35"/>
        <v>0.32122844227550296</v>
      </c>
      <c r="E188" s="26">
        <f t="shared" si="36"/>
        <v>0.26671180355405733</v>
      </c>
      <c r="F188" s="26">
        <f t="shared" si="37"/>
        <v>0.37574508099694859</v>
      </c>
      <c r="G188" s="26">
        <f t="shared" si="38"/>
        <v>0.25621342690921545</v>
      </c>
      <c r="H188" s="26">
        <f t="shared" si="39"/>
        <v>0.38624345764179047</v>
      </c>
      <c r="I188" s="26">
        <f t="shared" si="40"/>
        <v>4272.3382822641897</v>
      </c>
      <c r="J188" s="26">
        <f t="shared" si="41"/>
        <v>3547.2669872689621</v>
      </c>
      <c r="K188" s="26">
        <f t="shared" si="42"/>
        <v>4997.4095772594164</v>
      </c>
      <c r="L188" s="26">
        <f t="shared" si="43"/>
        <v>3407.6385778925655</v>
      </c>
      <c r="M188" s="26">
        <f t="shared" si="44"/>
        <v>5137.0379866358135</v>
      </c>
      <c r="N188" s="26">
        <f t="shared" si="45"/>
        <v>2.3989451409400124</v>
      </c>
      <c r="O188" s="24">
        <f t="shared" si="46"/>
        <v>2.5634029693585139</v>
      </c>
      <c r="P188" s="26">
        <f t="shared" si="47"/>
        <v>2.1283601923613773</v>
      </c>
      <c r="Q188" s="26">
        <f t="shared" si="48"/>
        <v>2.9984457463556495</v>
      </c>
      <c r="R188" s="26">
        <f t="shared" si="49"/>
        <v>2.0445831467355391</v>
      </c>
      <c r="S188" s="26">
        <f t="shared" si="50"/>
        <v>3.0822227919814877</v>
      </c>
      <c r="T188" s="112"/>
    </row>
    <row r="189" spans="1:20" x14ac:dyDescent="0.35">
      <c r="A189">
        <f>sample!B189</f>
        <v>2.0697957491205305</v>
      </c>
      <c r="B189">
        <v>0.35566270475241268</v>
      </c>
      <c r="C189">
        <f t="shared" si="34"/>
        <v>4730.3139732070886</v>
      </c>
      <c r="D189" s="25">
        <f t="shared" si="35"/>
        <v>0.38108111166249781</v>
      </c>
      <c r="E189" s="26">
        <f t="shared" si="36"/>
        <v>0.32645726271528258</v>
      </c>
      <c r="F189" s="26">
        <f t="shared" si="37"/>
        <v>0.43570496060971303</v>
      </c>
      <c r="G189" s="26">
        <f t="shared" si="38"/>
        <v>0.31593824038580748</v>
      </c>
      <c r="H189" s="26">
        <f t="shared" si="39"/>
        <v>0.44622398293918814</v>
      </c>
      <c r="I189" s="26">
        <f t="shared" si="40"/>
        <v>5068.3787851112211</v>
      </c>
      <c r="J189" s="26">
        <f t="shared" si="41"/>
        <v>4341.8815941132589</v>
      </c>
      <c r="K189" s="26">
        <f t="shared" si="42"/>
        <v>5794.8759761091833</v>
      </c>
      <c r="L189" s="26">
        <f t="shared" si="43"/>
        <v>4201.9785971312394</v>
      </c>
      <c r="M189" s="26">
        <f t="shared" si="44"/>
        <v>5934.7789730912018</v>
      </c>
      <c r="N189" s="26">
        <f t="shared" si="45"/>
        <v>2.838188383924253</v>
      </c>
      <c r="O189" s="24">
        <f t="shared" si="46"/>
        <v>3.0410272710667323</v>
      </c>
      <c r="P189" s="26">
        <f t="shared" si="47"/>
        <v>2.6051289564679552</v>
      </c>
      <c r="Q189" s="26">
        <f t="shared" si="48"/>
        <v>3.4769255856655099</v>
      </c>
      <c r="R189" s="26">
        <f t="shared" si="49"/>
        <v>2.5211871582787437</v>
      </c>
      <c r="S189" s="26">
        <f t="shared" si="50"/>
        <v>3.5608673838547209</v>
      </c>
      <c r="T189" s="112"/>
    </row>
    <row r="190" spans="1:20" x14ac:dyDescent="0.35">
      <c r="A190">
        <f>sample!B190</f>
        <v>1.7346973389954017</v>
      </c>
      <c r="B190">
        <v>0.26938575906061812</v>
      </c>
      <c r="C190">
        <f t="shared" si="34"/>
        <v>3582.8305955062215</v>
      </c>
      <c r="D190" s="25">
        <f t="shared" si="35"/>
        <v>0.2873961412009699</v>
      </c>
      <c r="E190" s="26">
        <f t="shared" si="36"/>
        <v>0.23286580532017362</v>
      </c>
      <c r="F190" s="26">
        <f t="shared" si="37"/>
        <v>0.34192647708176616</v>
      </c>
      <c r="G190" s="26">
        <f t="shared" si="38"/>
        <v>0.22236479098633993</v>
      </c>
      <c r="H190" s="26">
        <f t="shared" si="39"/>
        <v>0.35242749141559987</v>
      </c>
      <c r="I190" s="26">
        <f t="shared" si="40"/>
        <v>3822.3686779729001</v>
      </c>
      <c r="J190" s="26">
        <f t="shared" si="41"/>
        <v>3097.1152107583089</v>
      </c>
      <c r="K190" s="26">
        <f t="shared" si="42"/>
        <v>4547.6221451874899</v>
      </c>
      <c r="L190" s="26">
        <f t="shared" si="43"/>
        <v>2957.4517201183212</v>
      </c>
      <c r="M190" s="26">
        <f t="shared" si="44"/>
        <v>4687.2856358274785</v>
      </c>
      <c r="N190" s="26">
        <f t="shared" si="45"/>
        <v>2.1496983573037327</v>
      </c>
      <c r="O190" s="24">
        <f t="shared" si="46"/>
        <v>2.2934212067837398</v>
      </c>
      <c r="P190" s="26">
        <f t="shared" si="47"/>
        <v>1.8582691264549853</v>
      </c>
      <c r="Q190" s="26">
        <f t="shared" si="48"/>
        <v>2.7285732871124937</v>
      </c>
      <c r="R190" s="26">
        <f t="shared" si="49"/>
        <v>1.7744710320709927</v>
      </c>
      <c r="S190" s="26">
        <f t="shared" si="50"/>
        <v>2.812371381496487</v>
      </c>
      <c r="T190" s="112"/>
    </row>
    <row r="191" spans="1:20" x14ac:dyDescent="0.35">
      <c r="A191">
        <f>sample!B191</f>
        <v>2.1071210553578883</v>
      </c>
      <c r="B191">
        <v>0.39384081473375621</v>
      </c>
      <c r="C191">
        <f t="shared" si="34"/>
        <v>5238.0828359589577</v>
      </c>
      <c r="D191" s="25">
        <f t="shared" si="35"/>
        <v>0.39151631549115395</v>
      </c>
      <c r="E191" s="26">
        <f t="shared" si="36"/>
        <v>0.33685663092916107</v>
      </c>
      <c r="F191" s="26">
        <f t="shared" si="37"/>
        <v>0.44617600005314684</v>
      </c>
      <c r="G191" s="26">
        <f t="shared" si="38"/>
        <v>0.3263307076646676</v>
      </c>
      <c r="H191" s="26">
        <f t="shared" si="39"/>
        <v>0.45670192331764031</v>
      </c>
      <c r="I191" s="26">
        <f t="shared" si="40"/>
        <v>5207.1669960323479</v>
      </c>
      <c r="J191" s="26">
        <f t="shared" si="41"/>
        <v>4480.1931913578428</v>
      </c>
      <c r="K191" s="26">
        <f t="shared" si="42"/>
        <v>5934.140800706853</v>
      </c>
      <c r="L191" s="26">
        <f t="shared" si="43"/>
        <v>4340.1984119400786</v>
      </c>
      <c r="M191" s="26">
        <f t="shared" si="44"/>
        <v>6074.1355801246154</v>
      </c>
      <c r="N191" s="26">
        <f t="shared" si="45"/>
        <v>3.1428497015753747</v>
      </c>
      <c r="O191" s="24">
        <f t="shared" si="46"/>
        <v>3.1243001976194087</v>
      </c>
      <c r="P191" s="26">
        <f t="shared" si="47"/>
        <v>2.6881159148147056</v>
      </c>
      <c r="Q191" s="26">
        <f t="shared" si="48"/>
        <v>3.5604844804241118</v>
      </c>
      <c r="R191" s="26">
        <f t="shared" si="49"/>
        <v>2.6041190471640472</v>
      </c>
      <c r="S191" s="26">
        <f t="shared" si="50"/>
        <v>3.6444813480747693</v>
      </c>
      <c r="T191" s="112"/>
    </row>
    <row r="192" spans="1:20" x14ac:dyDescent="0.35">
      <c r="A192">
        <f>sample!B192</f>
        <v>1.6198215633069233</v>
      </c>
      <c r="B192">
        <v>0.22321590740796471</v>
      </c>
      <c r="C192">
        <f t="shared" si="34"/>
        <v>2968.7715685259304</v>
      </c>
      <c r="D192" s="25">
        <f t="shared" si="35"/>
        <v>0.25527980365075142</v>
      </c>
      <c r="E192" s="26">
        <f t="shared" si="36"/>
        <v>0.20068682527489434</v>
      </c>
      <c r="F192" s="26">
        <f t="shared" si="37"/>
        <v>0.30987278202660851</v>
      </c>
      <c r="G192" s="26">
        <f t="shared" si="38"/>
        <v>0.19017374775223345</v>
      </c>
      <c r="H192" s="26">
        <f t="shared" si="39"/>
        <v>0.3203858595492694</v>
      </c>
      <c r="I192" s="26">
        <f t="shared" si="40"/>
        <v>3395.2213885549936</v>
      </c>
      <c r="J192" s="26">
        <f t="shared" si="41"/>
        <v>2669.1347761560951</v>
      </c>
      <c r="K192" s="26">
        <f t="shared" si="42"/>
        <v>4121.3080009538926</v>
      </c>
      <c r="L192" s="26">
        <f t="shared" si="43"/>
        <v>2529.3108451047051</v>
      </c>
      <c r="M192" s="26">
        <f t="shared" si="44"/>
        <v>4261.1319320052826</v>
      </c>
      <c r="N192" s="26">
        <f t="shared" si="45"/>
        <v>1.7812629411155583</v>
      </c>
      <c r="O192" s="24">
        <f t="shared" si="46"/>
        <v>2.0371328331329961</v>
      </c>
      <c r="P192" s="26">
        <f t="shared" si="47"/>
        <v>1.601480865693657</v>
      </c>
      <c r="Q192" s="26">
        <f t="shared" si="48"/>
        <v>2.4727848005723354</v>
      </c>
      <c r="R192" s="26">
        <f t="shared" si="49"/>
        <v>1.5175865070628229</v>
      </c>
      <c r="S192" s="26">
        <f t="shared" si="50"/>
        <v>2.5566791592031692</v>
      </c>
      <c r="T192" s="112"/>
    </row>
    <row r="193" spans="1:20" x14ac:dyDescent="0.35">
      <c r="A193">
        <f>sample!B193</f>
        <v>1.6947817858290961</v>
      </c>
      <c r="B193">
        <v>0.27476566090930532</v>
      </c>
      <c r="C193">
        <f t="shared" si="34"/>
        <v>3654.3832900937609</v>
      </c>
      <c r="D193" s="25">
        <f t="shared" si="35"/>
        <v>0.27623677038227662</v>
      </c>
      <c r="E193" s="26">
        <f t="shared" si="36"/>
        <v>0.22169014348950411</v>
      </c>
      <c r="F193" s="26">
        <f t="shared" si="37"/>
        <v>0.33078339727504913</v>
      </c>
      <c r="G193" s="26">
        <f t="shared" si="38"/>
        <v>0.21118599196336243</v>
      </c>
      <c r="H193" s="26">
        <f t="shared" si="39"/>
        <v>0.34128754880119083</v>
      </c>
      <c r="I193" s="26">
        <f t="shared" si="40"/>
        <v>3673.949046084279</v>
      </c>
      <c r="J193" s="26">
        <f t="shared" si="41"/>
        <v>2948.478908410405</v>
      </c>
      <c r="K193" s="26">
        <f t="shared" si="42"/>
        <v>4399.4191837581529</v>
      </c>
      <c r="L193" s="26">
        <f t="shared" si="43"/>
        <v>2808.7736931127206</v>
      </c>
      <c r="M193" s="26">
        <f t="shared" si="44"/>
        <v>4539.1243990558378</v>
      </c>
      <c r="N193" s="26">
        <f t="shared" si="45"/>
        <v>2.1926299740562563</v>
      </c>
      <c r="O193" s="24">
        <f t="shared" si="46"/>
        <v>2.2043694276505672</v>
      </c>
      <c r="P193" s="26">
        <f t="shared" si="47"/>
        <v>1.769087345046243</v>
      </c>
      <c r="Q193" s="26">
        <f t="shared" si="48"/>
        <v>2.6396515102548919</v>
      </c>
      <c r="R193" s="26">
        <f t="shared" si="49"/>
        <v>1.6852642158676323</v>
      </c>
      <c r="S193" s="26">
        <f t="shared" si="50"/>
        <v>2.7234746394335025</v>
      </c>
      <c r="T193" s="112"/>
    </row>
    <row r="194" spans="1:20" x14ac:dyDescent="0.35">
      <c r="A194">
        <f>sample!B194</f>
        <v>2.0267612904599206</v>
      </c>
      <c r="B194">
        <v>0.40757936108702636</v>
      </c>
      <c r="C194">
        <f t="shared" ref="C194:C257" si="51">B194*sens*dose</f>
        <v>5420.8055024574505</v>
      </c>
      <c r="D194" s="25">
        <f t="shared" ref="D194:D257" si="52">(intercept+A194*slope)</f>
        <v>0.36904977439968711</v>
      </c>
      <c r="E194" s="26">
        <f t="shared" ref="E194:E257" si="53">D194-(t_value_90*(SQRT(MSE*(1 + (1/observations)+(A194-mean_x)^2/SS))))</f>
        <v>0.31446093813232751</v>
      </c>
      <c r="F194" s="26">
        <f t="shared" ref="F194:F257" si="54">D194+(t_value_90*(SQRT(MSE*(1 + (1/observations)+(A194-mean_x)^2/SS))))</f>
        <v>0.42363861066704672</v>
      </c>
      <c r="G194" s="26">
        <f t="shared" ref="G194:G257" si="55">D194-(t_value_95*(SQRT(MSE*(1 + (1/observations)+(A194-mean_x)^2/SS))))</f>
        <v>0.30394865826366968</v>
      </c>
      <c r="H194" s="26">
        <f t="shared" ref="H194:H257" si="56">D194+(t_value_95*(SQRT(MSE*(1 + (1/observations)+(A194-mean_x)^2/SS))))</f>
        <v>0.43415089053570455</v>
      </c>
      <c r="I194" s="26">
        <f t="shared" ref="I194:I257" si="57">D194*sens*dose</f>
        <v>4908.3619995158388</v>
      </c>
      <c r="J194" s="26">
        <f t="shared" ref="J194:J257" si="58">E194*dose*sens</f>
        <v>4182.330477159956</v>
      </c>
      <c r="K194" s="26">
        <f t="shared" ref="K194:K257" si="59">F194*dose*sens</f>
        <v>5634.3935218717215</v>
      </c>
      <c r="L194" s="26">
        <f t="shared" ref="L194:L257" si="60">G194*dose*sens</f>
        <v>4042.5171549068068</v>
      </c>
      <c r="M194" s="26">
        <f t="shared" ref="M194:M257" si="61">H194*dose*sens</f>
        <v>5774.2068441248703</v>
      </c>
      <c r="N194" s="26">
        <f t="shared" ref="N194:N257" si="62">C194/vcr</f>
        <v>3.2524833014744701</v>
      </c>
      <c r="O194" s="24">
        <f t="shared" ref="O194:O257" si="63">I194/vcr</f>
        <v>2.9450171997095032</v>
      </c>
      <c r="P194" s="26">
        <f t="shared" ref="P194:P257" si="64">J194/vcr</f>
        <v>2.5093982862959736</v>
      </c>
      <c r="Q194" s="26">
        <f t="shared" ref="Q194:Q257" si="65">K194/vcr</f>
        <v>3.3806361131230327</v>
      </c>
      <c r="R194" s="26">
        <f t="shared" ref="R194:R257" si="66">L194/vcr</f>
        <v>2.4255102929440842</v>
      </c>
      <c r="S194" s="26">
        <f t="shared" ref="S194:S257" si="67">M194/vcr</f>
        <v>3.4645241064749221</v>
      </c>
      <c r="T194" s="112"/>
    </row>
    <row r="195" spans="1:20" x14ac:dyDescent="0.35">
      <c r="A195">
        <f>sample!B195</f>
        <v>2.3241106570686636</v>
      </c>
      <c r="B195">
        <v>0.40779040970237929</v>
      </c>
      <c r="C195">
        <f t="shared" si="51"/>
        <v>5423.6124490416441</v>
      </c>
      <c r="D195" s="25">
        <f t="shared" si="52"/>
        <v>0.4521810748946431</v>
      </c>
      <c r="E195" s="26">
        <f t="shared" si="53"/>
        <v>0.39721307212763102</v>
      </c>
      <c r="F195" s="26">
        <f t="shared" si="54"/>
        <v>0.50714907766165518</v>
      </c>
      <c r="G195" s="26">
        <f t="shared" si="55"/>
        <v>0.38662777541828353</v>
      </c>
      <c r="H195" s="26">
        <f t="shared" si="56"/>
        <v>0.51773437437100267</v>
      </c>
      <c r="I195" s="26">
        <f t="shared" si="57"/>
        <v>6014.0082960987538</v>
      </c>
      <c r="J195" s="26">
        <f t="shared" si="58"/>
        <v>5282.9338592974927</v>
      </c>
      <c r="K195" s="26">
        <f t="shared" si="59"/>
        <v>6745.082732900014</v>
      </c>
      <c r="L195" s="26">
        <f t="shared" si="60"/>
        <v>5142.1494130631709</v>
      </c>
      <c r="M195" s="26">
        <f t="shared" si="61"/>
        <v>6885.8671791343359</v>
      </c>
      <c r="N195" s="26">
        <f t="shared" si="62"/>
        <v>3.2541674694249862</v>
      </c>
      <c r="O195" s="24">
        <f t="shared" si="63"/>
        <v>3.6084049776592519</v>
      </c>
      <c r="P195" s="26">
        <f t="shared" si="64"/>
        <v>3.1697603155784955</v>
      </c>
      <c r="Q195" s="26">
        <f t="shared" si="65"/>
        <v>4.047049639740008</v>
      </c>
      <c r="R195" s="26">
        <f t="shared" si="66"/>
        <v>3.0852896478379024</v>
      </c>
      <c r="S195" s="26">
        <f t="shared" si="67"/>
        <v>4.1315203074806011</v>
      </c>
      <c r="T195" s="112"/>
    </row>
    <row r="196" spans="1:20" x14ac:dyDescent="0.35">
      <c r="A196">
        <f>sample!B196</f>
        <v>2.292325806364035</v>
      </c>
      <c r="B196">
        <v>0.489184056760255</v>
      </c>
      <c r="C196">
        <f t="shared" si="51"/>
        <v>6506.147954911391</v>
      </c>
      <c r="D196" s="25">
        <f t="shared" si="52"/>
        <v>0.44329484115132189</v>
      </c>
      <c r="E196" s="26">
        <f t="shared" si="53"/>
        <v>0.38838260871464425</v>
      </c>
      <c r="F196" s="26">
        <f t="shared" si="54"/>
        <v>0.49820707358799954</v>
      </c>
      <c r="G196" s="26">
        <f t="shared" si="55"/>
        <v>0.37780805180780824</v>
      </c>
      <c r="H196" s="26">
        <f t="shared" si="56"/>
        <v>0.50878163049483549</v>
      </c>
      <c r="I196" s="26">
        <f t="shared" si="57"/>
        <v>5895.8213873125815</v>
      </c>
      <c r="J196" s="26">
        <f t="shared" si="58"/>
        <v>5165.488695904769</v>
      </c>
      <c r="K196" s="26">
        <f t="shared" si="59"/>
        <v>6626.154078720393</v>
      </c>
      <c r="L196" s="26">
        <f t="shared" si="60"/>
        <v>5024.8470890438493</v>
      </c>
      <c r="M196" s="26">
        <f t="shared" si="61"/>
        <v>6766.7956855813118</v>
      </c>
      <c r="N196" s="26">
        <f t="shared" si="62"/>
        <v>3.9036887729468344</v>
      </c>
      <c r="O196" s="24">
        <f t="shared" si="63"/>
        <v>3.5374928323875485</v>
      </c>
      <c r="P196" s="26">
        <f t="shared" si="64"/>
        <v>3.0992932175428614</v>
      </c>
      <c r="Q196" s="26">
        <f t="shared" si="65"/>
        <v>3.9756924472322357</v>
      </c>
      <c r="R196" s="26">
        <f t="shared" si="66"/>
        <v>3.0149082534263094</v>
      </c>
      <c r="S196" s="26">
        <f t="shared" si="67"/>
        <v>4.0600774113487867</v>
      </c>
      <c r="T196" s="112"/>
    </row>
    <row r="197" spans="1:20" x14ac:dyDescent="0.35">
      <c r="A197">
        <f>sample!B197</f>
        <v>1.634574976818685</v>
      </c>
      <c r="B197">
        <v>0.30075582794214667</v>
      </c>
      <c r="C197">
        <f t="shared" si="51"/>
        <v>4000.0525116305503</v>
      </c>
      <c r="D197" s="25">
        <f t="shared" si="52"/>
        <v>0.25940448185659548</v>
      </c>
      <c r="E197" s="26">
        <f t="shared" si="53"/>
        <v>0.20482224994236198</v>
      </c>
      <c r="F197" s="26">
        <f t="shared" si="54"/>
        <v>0.31398671377082898</v>
      </c>
      <c r="G197" s="26">
        <f t="shared" si="55"/>
        <v>0.19431124188701179</v>
      </c>
      <c r="H197" s="26">
        <f t="shared" si="56"/>
        <v>0.3244977218261792</v>
      </c>
      <c r="I197" s="26">
        <f t="shared" si="57"/>
        <v>3450.0796086927194</v>
      </c>
      <c r="J197" s="26">
        <f t="shared" si="58"/>
        <v>2724.1359242334142</v>
      </c>
      <c r="K197" s="26">
        <f t="shared" si="59"/>
        <v>4176.0232931520259</v>
      </c>
      <c r="L197" s="26">
        <f t="shared" si="60"/>
        <v>2584.3395170972567</v>
      </c>
      <c r="M197" s="26">
        <f t="shared" si="61"/>
        <v>4315.8197002881834</v>
      </c>
      <c r="N197" s="26">
        <f t="shared" si="62"/>
        <v>2.4000315069783302</v>
      </c>
      <c r="O197" s="24">
        <f t="shared" si="63"/>
        <v>2.0700477652156315</v>
      </c>
      <c r="P197" s="26">
        <f t="shared" si="64"/>
        <v>1.6344815545400484</v>
      </c>
      <c r="Q197" s="26">
        <f t="shared" si="65"/>
        <v>2.5056139758912153</v>
      </c>
      <c r="R197" s="26">
        <f t="shared" si="66"/>
        <v>1.5506037102583539</v>
      </c>
      <c r="S197" s="26">
        <f t="shared" si="67"/>
        <v>2.5894918201729098</v>
      </c>
      <c r="T197" s="112"/>
    </row>
    <row r="198" spans="1:20" x14ac:dyDescent="0.35">
      <c r="A198">
        <f>sample!B198</f>
        <v>1.6585904381235805</v>
      </c>
      <c r="B198">
        <v>0.29660160848413686</v>
      </c>
      <c r="C198">
        <f t="shared" si="51"/>
        <v>3944.8013928390205</v>
      </c>
      <c r="D198" s="25">
        <f t="shared" si="52"/>
        <v>0.26611859244318098</v>
      </c>
      <c r="E198" s="26">
        <f t="shared" si="53"/>
        <v>0.21155215228013746</v>
      </c>
      <c r="F198" s="26">
        <f t="shared" si="54"/>
        <v>0.3206850326062245</v>
      </c>
      <c r="G198" s="26">
        <f t="shared" si="55"/>
        <v>0.20104418527346085</v>
      </c>
      <c r="H198" s="26">
        <f t="shared" si="56"/>
        <v>0.33119299961290111</v>
      </c>
      <c r="I198" s="26">
        <f t="shared" si="57"/>
        <v>3539.377279494307</v>
      </c>
      <c r="J198" s="26">
        <f t="shared" si="58"/>
        <v>2813.643625325828</v>
      </c>
      <c r="K198" s="26">
        <f t="shared" si="59"/>
        <v>4265.110933662786</v>
      </c>
      <c r="L198" s="26">
        <f t="shared" si="60"/>
        <v>2673.8876641370293</v>
      </c>
      <c r="M198" s="26">
        <f t="shared" si="61"/>
        <v>4404.8668948515851</v>
      </c>
      <c r="N198" s="26">
        <f t="shared" si="62"/>
        <v>2.3668808357034123</v>
      </c>
      <c r="O198" s="24">
        <f t="shared" si="63"/>
        <v>2.1236263676965841</v>
      </c>
      <c r="P198" s="26">
        <f t="shared" si="64"/>
        <v>1.6881861751954967</v>
      </c>
      <c r="Q198" s="26">
        <f t="shared" si="65"/>
        <v>2.5590665601976714</v>
      </c>
      <c r="R198" s="26">
        <f t="shared" si="66"/>
        <v>1.6043325984822174</v>
      </c>
      <c r="S198" s="26">
        <f t="shared" si="67"/>
        <v>2.6429201369109512</v>
      </c>
      <c r="T198" s="112"/>
    </row>
    <row r="199" spans="1:20" x14ac:dyDescent="0.35">
      <c r="A199">
        <f>sample!B199</f>
        <v>1.8857475345582047</v>
      </c>
      <c r="B199">
        <v>0.36775621314159607</v>
      </c>
      <c r="C199">
        <f t="shared" si="51"/>
        <v>4891.157634783227</v>
      </c>
      <c r="D199" s="25">
        <f t="shared" si="52"/>
        <v>0.32962592410034275</v>
      </c>
      <c r="E199" s="26">
        <f t="shared" si="53"/>
        <v>0.27510436611148109</v>
      </c>
      <c r="F199" s="26">
        <f t="shared" si="54"/>
        <v>0.38414748208920441</v>
      </c>
      <c r="G199" s="26">
        <f t="shared" si="55"/>
        <v>0.26460504215361036</v>
      </c>
      <c r="H199" s="26">
        <f t="shared" si="56"/>
        <v>0.39464680604707514</v>
      </c>
      <c r="I199" s="26">
        <f t="shared" si="57"/>
        <v>4384.0247905345586</v>
      </c>
      <c r="J199" s="26">
        <f t="shared" si="58"/>
        <v>3658.8880692826983</v>
      </c>
      <c r="K199" s="26">
        <f t="shared" si="59"/>
        <v>5109.1615117864185</v>
      </c>
      <c r="L199" s="26">
        <f t="shared" si="60"/>
        <v>3519.2470606430174</v>
      </c>
      <c r="M199" s="26">
        <f t="shared" si="61"/>
        <v>5248.8025204260985</v>
      </c>
      <c r="N199" s="26">
        <f t="shared" si="62"/>
        <v>2.9346945808699361</v>
      </c>
      <c r="O199" s="24">
        <f t="shared" si="63"/>
        <v>2.630414874320735</v>
      </c>
      <c r="P199" s="26">
        <f t="shared" si="64"/>
        <v>2.1953328415696189</v>
      </c>
      <c r="Q199" s="26">
        <f t="shared" si="65"/>
        <v>3.065496907071851</v>
      </c>
      <c r="R199" s="26">
        <f t="shared" si="66"/>
        <v>2.1115482363858105</v>
      </c>
      <c r="S199" s="26">
        <f t="shared" si="67"/>
        <v>3.149281512255659</v>
      </c>
      <c r="T199" s="112"/>
    </row>
    <row r="200" spans="1:20" x14ac:dyDescent="0.35">
      <c r="A200">
        <f>sample!B200</f>
        <v>1.8843133881567629</v>
      </c>
      <c r="B200">
        <v>0.36794446910248818</v>
      </c>
      <c r="C200">
        <f t="shared" si="51"/>
        <v>4893.661439063093</v>
      </c>
      <c r="D200" s="25">
        <f t="shared" si="52"/>
        <v>0.32922497333723288</v>
      </c>
      <c r="E200" s="26">
        <f t="shared" si="53"/>
        <v>0.27470372542951849</v>
      </c>
      <c r="F200" s="26">
        <f t="shared" si="54"/>
        <v>0.38374622124494728</v>
      </c>
      <c r="G200" s="26">
        <f t="shared" si="55"/>
        <v>0.26420446118458585</v>
      </c>
      <c r="H200" s="26">
        <f t="shared" si="56"/>
        <v>0.39424548548987992</v>
      </c>
      <c r="I200" s="26">
        <f t="shared" si="57"/>
        <v>4378.6921453851974</v>
      </c>
      <c r="J200" s="26">
        <f t="shared" si="58"/>
        <v>3653.5595482125959</v>
      </c>
      <c r="K200" s="26">
        <f t="shared" si="59"/>
        <v>5103.8247425577993</v>
      </c>
      <c r="L200" s="26">
        <f t="shared" si="60"/>
        <v>3513.9193337549918</v>
      </c>
      <c r="M200" s="26">
        <f t="shared" si="61"/>
        <v>5243.4649570154033</v>
      </c>
      <c r="N200" s="26">
        <f t="shared" si="62"/>
        <v>2.9361968634378557</v>
      </c>
      <c r="O200" s="24">
        <f t="shared" si="63"/>
        <v>2.6272152872311181</v>
      </c>
      <c r="P200" s="26">
        <f t="shared" si="64"/>
        <v>2.1921357289275574</v>
      </c>
      <c r="Q200" s="26">
        <f t="shared" si="65"/>
        <v>3.0622948455346792</v>
      </c>
      <c r="R200" s="26">
        <f t="shared" si="66"/>
        <v>2.1083516002529952</v>
      </c>
      <c r="S200" s="26">
        <f t="shared" si="67"/>
        <v>3.1460789742092419</v>
      </c>
      <c r="T200" s="112"/>
    </row>
    <row r="201" spans="1:20" x14ac:dyDescent="0.35">
      <c r="A201">
        <f>sample!B201</f>
        <v>2.037600056213698</v>
      </c>
      <c r="B201">
        <v>0.40831317789594912</v>
      </c>
      <c r="C201">
        <f t="shared" si="51"/>
        <v>5430.565266016124</v>
      </c>
      <c r="D201" s="25">
        <f t="shared" si="52"/>
        <v>0.37208001691591652</v>
      </c>
      <c r="E201" s="26">
        <f t="shared" si="53"/>
        <v>0.31748299910533029</v>
      </c>
      <c r="F201" s="26">
        <f t="shared" si="54"/>
        <v>0.42667703472650276</v>
      </c>
      <c r="G201" s="26">
        <f t="shared" si="55"/>
        <v>0.30696914370075634</v>
      </c>
      <c r="H201" s="26">
        <f t="shared" si="56"/>
        <v>0.4371908901310767</v>
      </c>
      <c r="I201" s="26">
        <f t="shared" si="57"/>
        <v>4948.6642249816896</v>
      </c>
      <c r="J201" s="26">
        <f t="shared" si="58"/>
        <v>4222.5238881008927</v>
      </c>
      <c r="K201" s="26">
        <f t="shared" si="59"/>
        <v>5674.8045618624865</v>
      </c>
      <c r="L201" s="26">
        <f t="shared" si="60"/>
        <v>4082.6896112200593</v>
      </c>
      <c r="M201" s="26">
        <f t="shared" si="61"/>
        <v>5814.6388387433199</v>
      </c>
      <c r="N201" s="26">
        <f t="shared" si="62"/>
        <v>3.2583391596096742</v>
      </c>
      <c r="O201" s="24">
        <f t="shared" si="63"/>
        <v>2.9691985349890135</v>
      </c>
      <c r="P201" s="26">
        <f t="shared" si="64"/>
        <v>2.5335143328605354</v>
      </c>
      <c r="Q201" s="26">
        <f t="shared" si="65"/>
        <v>3.4048827371174917</v>
      </c>
      <c r="R201" s="26">
        <f t="shared" si="66"/>
        <v>2.4496137667320355</v>
      </c>
      <c r="S201" s="26">
        <f t="shared" si="67"/>
        <v>3.4887833032459916</v>
      </c>
      <c r="T201" s="112"/>
    </row>
    <row r="202" spans="1:20" x14ac:dyDescent="0.35">
      <c r="A202">
        <f>sample!B202</f>
        <v>1.7370630776873521</v>
      </c>
      <c r="B202">
        <v>0.29656213930021497</v>
      </c>
      <c r="C202">
        <f t="shared" si="51"/>
        <v>3944.276452692859</v>
      </c>
      <c r="D202" s="25">
        <f t="shared" si="52"/>
        <v>0.28805754141290263</v>
      </c>
      <c r="E202" s="26">
        <f t="shared" si="53"/>
        <v>0.23352798785259374</v>
      </c>
      <c r="F202" s="26">
        <f t="shared" si="54"/>
        <v>0.34258709497321149</v>
      </c>
      <c r="G202" s="26">
        <f t="shared" si="55"/>
        <v>0.22302712417175929</v>
      </c>
      <c r="H202" s="26">
        <f t="shared" si="56"/>
        <v>0.35308795865404596</v>
      </c>
      <c r="I202" s="26">
        <f t="shared" si="57"/>
        <v>3831.1653007916047</v>
      </c>
      <c r="J202" s="26">
        <f t="shared" si="58"/>
        <v>3105.9222384394966</v>
      </c>
      <c r="K202" s="26">
        <f t="shared" si="59"/>
        <v>4556.4083631437124</v>
      </c>
      <c r="L202" s="26">
        <f t="shared" si="60"/>
        <v>2966.2607514843985</v>
      </c>
      <c r="M202" s="26">
        <f t="shared" si="61"/>
        <v>4696.0698500988119</v>
      </c>
      <c r="N202" s="26">
        <f t="shared" si="62"/>
        <v>2.3665658716157152</v>
      </c>
      <c r="O202" s="24">
        <f t="shared" si="63"/>
        <v>2.2986991804749626</v>
      </c>
      <c r="P202" s="26">
        <f t="shared" si="64"/>
        <v>1.8635533430636979</v>
      </c>
      <c r="Q202" s="26">
        <f t="shared" si="65"/>
        <v>2.7338450178862272</v>
      </c>
      <c r="R202" s="26">
        <f t="shared" si="66"/>
        <v>1.7797564508906389</v>
      </c>
      <c r="S202" s="26">
        <f t="shared" si="67"/>
        <v>2.8176419100592871</v>
      </c>
      <c r="T202" s="112"/>
    </row>
    <row r="203" spans="1:20" x14ac:dyDescent="0.35">
      <c r="A203">
        <f>sample!B203</f>
        <v>1.6897086514400952</v>
      </c>
      <c r="B203">
        <v>0.25079519638949727</v>
      </c>
      <c r="C203">
        <f t="shared" si="51"/>
        <v>3335.5761119803133</v>
      </c>
      <c r="D203" s="25">
        <f t="shared" si="52"/>
        <v>0.27481845137203892</v>
      </c>
      <c r="E203" s="26">
        <f t="shared" si="53"/>
        <v>0.22026933602461152</v>
      </c>
      <c r="F203" s="26">
        <f t="shared" si="54"/>
        <v>0.32936756671946632</v>
      </c>
      <c r="G203" s="26">
        <f t="shared" si="55"/>
        <v>0.20976470529184882</v>
      </c>
      <c r="H203" s="26">
        <f t="shared" si="56"/>
        <v>0.33987219745222902</v>
      </c>
      <c r="I203" s="26">
        <f t="shared" si="57"/>
        <v>3655.0854032481175</v>
      </c>
      <c r="J203" s="26">
        <f t="shared" si="58"/>
        <v>2929.5821691273331</v>
      </c>
      <c r="K203" s="26">
        <f t="shared" si="59"/>
        <v>4380.5886373689018</v>
      </c>
      <c r="L203" s="26">
        <f t="shared" si="60"/>
        <v>2789.8705803815897</v>
      </c>
      <c r="M203" s="26">
        <f t="shared" si="61"/>
        <v>4520.3002261146457</v>
      </c>
      <c r="N203" s="26">
        <f t="shared" si="62"/>
        <v>2.001345667188188</v>
      </c>
      <c r="O203" s="24">
        <f t="shared" si="63"/>
        <v>2.1930512419488704</v>
      </c>
      <c r="P203" s="26">
        <f t="shared" si="64"/>
        <v>1.7577493014763999</v>
      </c>
      <c r="Q203" s="26">
        <f t="shared" si="65"/>
        <v>2.6283531824213409</v>
      </c>
      <c r="R203" s="26">
        <f t="shared" si="66"/>
        <v>1.6739223482289538</v>
      </c>
      <c r="S203" s="26">
        <f t="shared" si="67"/>
        <v>2.7121801356687874</v>
      </c>
      <c r="T203" s="112"/>
    </row>
    <row r="204" spans="1:20" x14ac:dyDescent="0.35">
      <c r="A204">
        <f>sample!B204</f>
        <v>1.9216161649708225</v>
      </c>
      <c r="B204">
        <v>0.31368640399012826</v>
      </c>
      <c r="C204">
        <f t="shared" si="51"/>
        <v>4172.0291730687059</v>
      </c>
      <c r="D204" s="25">
        <f t="shared" si="52"/>
        <v>0.33965387851363527</v>
      </c>
      <c r="E204" s="26">
        <f t="shared" si="53"/>
        <v>0.28512211293885953</v>
      </c>
      <c r="F204" s="26">
        <f t="shared" si="54"/>
        <v>0.394185644088411</v>
      </c>
      <c r="G204" s="26">
        <f t="shared" si="55"/>
        <v>0.27462082328603632</v>
      </c>
      <c r="H204" s="26">
        <f t="shared" si="56"/>
        <v>0.40468693374123421</v>
      </c>
      <c r="I204" s="26">
        <f t="shared" si="57"/>
        <v>4517.3965842313492</v>
      </c>
      <c r="J204" s="26">
        <f t="shared" si="58"/>
        <v>3792.124102086832</v>
      </c>
      <c r="K204" s="26">
        <f t="shared" si="59"/>
        <v>5242.6690663758664</v>
      </c>
      <c r="L204" s="26">
        <f t="shared" si="60"/>
        <v>3652.456949704283</v>
      </c>
      <c r="M204" s="26">
        <f t="shared" si="61"/>
        <v>5382.3362187584144</v>
      </c>
      <c r="N204" s="26">
        <f t="shared" si="62"/>
        <v>2.5032175038412232</v>
      </c>
      <c r="O204" s="24">
        <f t="shared" si="63"/>
        <v>2.7104379505388092</v>
      </c>
      <c r="P204" s="26">
        <f t="shared" si="64"/>
        <v>2.2752744612520992</v>
      </c>
      <c r="Q204" s="26">
        <f t="shared" si="65"/>
        <v>3.1456014398255197</v>
      </c>
      <c r="R204" s="26">
        <f t="shared" si="66"/>
        <v>2.1914741698225697</v>
      </c>
      <c r="S204" s="26">
        <f t="shared" si="67"/>
        <v>3.2294017312550483</v>
      </c>
      <c r="T204" s="112"/>
    </row>
    <row r="205" spans="1:20" x14ac:dyDescent="0.35">
      <c r="A205">
        <f>sample!B205</f>
        <v>2.1701579103912607</v>
      </c>
      <c r="B205">
        <v>0.44969975549549379</v>
      </c>
      <c r="C205">
        <f t="shared" si="51"/>
        <v>5981.006748090068</v>
      </c>
      <c r="D205" s="25">
        <f t="shared" si="52"/>
        <v>0.40913981271868149</v>
      </c>
      <c r="E205" s="26">
        <f t="shared" si="53"/>
        <v>0.35440810374889864</v>
      </c>
      <c r="F205" s="26">
        <f t="shared" si="54"/>
        <v>0.46387152168846435</v>
      </c>
      <c r="G205" s="26">
        <f t="shared" si="55"/>
        <v>0.34386831060213918</v>
      </c>
      <c r="H205" s="26">
        <f t="shared" si="56"/>
        <v>0.47441131483522381</v>
      </c>
      <c r="I205" s="26">
        <f t="shared" si="57"/>
        <v>5441.5595091584646</v>
      </c>
      <c r="J205" s="26">
        <f t="shared" si="58"/>
        <v>4713.6277798603523</v>
      </c>
      <c r="K205" s="26">
        <f t="shared" si="59"/>
        <v>6169.491238456576</v>
      </c>
      <c r="L205" s="26">
        <f t="shared" si="60"/>
        <v>4573.4485310084519</v>
      </c>
      <c r="M205" s="26">
        <f t="shared" si="61"/>
        <v>6309.6704873084773</v>
      </c>
      <c r="N205" s="26">
        <f t="shared" si="62"/>
        <v>3.5886040488540405</v>
      </c>
      <c r="O205" s="24">
        <f t="shared" si="63"/>
        <v>3.2649357054950787</v>
      </c>
      <c r="P205" s="26">
        <f t="shared" si="64"/>
        <v>2.8281766679162113</v>
      </c>
      <c r="Q205" s="26">
        <f t="shared" si="65"/>
        <v>3.7016947430739453</v>
      </c>
      <c r="R205" s="26">
        <f t="shared" si="66"/>
        <v>2.7440691186050712</v>
      </c>
      <c r="S205" s="26">
        <f t="shared" si="67"/>
        <v>3.7858022923850863</v>
      </c>
      <c r="T205" s="112"/>
    </row>
    <row r="206" spans="1:20" x14ac:dyDescent="0.35">
      <c r="A206">
        <f>sample!B206</f>
        <v>1.8455052488648143</v>
      </c>
      <c r="B206">
        <v>0.27828087379892169</v>
      </c>
      <c r="C206">
        <f t="shared" si="51"/>
        <v>3701.1356215256583</v>
      </c>
      <c r="D206" s="25">
        <f t="shared" si="52"/>
        <v>0.31837520719875601</v>
      </c>
      <c r="E206" s="26">
        <f t="shared" si="53"/>
        <v>0.26385948688710764</v>
      </c>
      <c r="F206" s="26">
        <f t="shared" si="54"/>
        <v>0.37289092751040437</v>
      </c>
      <c r="G206" s="26">
        <f t="shared" si="55"/>
        <v>0.25336128710225186</v>
      </c>
      <c r="H206" s="26">
        <f t="shared" si="56"/>
        <v>0.38338912729526015</v>
      </c>
      <c r="I206" s="26">
        <f t="shared" si="57"/>
        <v>4234.3902557434549</v>
      </c>
      <c r="J206" s="26">
        <f t="shared" si="58"/>
        <v>3509.3311755985319</v>
      </c>
      <c r="K206" s="26">
        <f t="shared" si="59"/>
        <v>4959.4493358883783</v>
      </c>
      <c r="L206" s="26">
        <f t="shared" si="60"/>
        <v>3369.7051184599495</v>
      </c>
      <c r="M206" s="26">
        <f t="shared" si="61"/>
        <v>5099.0753930269602</v>
      </c>
      <c r="N206" s="26">
        <f t="shared" si="62"/>
        <v>2.2206813729153949</v>
      </c>
      <c r="O206" s="24">
        <f t="shared" si="63"/>
        <v>2.540634153446073</v>
      </c>
      <c r="P206" s="26">
        <f t="shared" si="64"/>
        <v>2.1055987053591192</v>
      </c>
      <c r="Q206" s="26">
        <f t="shared" si="65"/>
        <v>2.9756696015330268</v>
      </c>
      <c r="R206" s="26">
        <f t="shared" si="66"/>
        <v>2.0218230710759695</v>
      </c>
      <c r="S206" s="26">
        <f t="shared" si="67"/>
        <v>3.0594452358161761</v>
      </c>
      <c r="T206" s="112"/>
    </row>
    <row r="207" spans="1:20" x14ac:dyDescent="0.35">
      <c r="A207">
        <f>sample!B207</f>
        <v>1.8436903553805228</v>
      </c>
      <c r="B207">
        <v>0.37343954595773116</v>
      </c>
      <c r="C207">
        <f t="shared" si="51"/>
        <v>4966.7459612378243</v>
      </c>
      <c r="D207" s="25">
        <f t="shared" si="52"/>
        <v>0.31786780926033198</v>
      </c>
      <c r="E207" s="26">
        <f t="shared" si="53"/>
        <v>0.26335221226819705</v>
      </c>
      <c r="F207" s="26">
        <f t="shared" si="54"/>
        <v>0.37238340625246691</v>
      </c>
      <c r="G207" s="26">
        <f t="shared" si="55"/>
        <v>0.25285403623122321</v>
      </c>
      <c r="H207" s="26">
        <f t="shared" si="56"/>
        <v>0.38288158228944075</v>
      </c>
      <c r="I207" s="26">
        <f t="shared" si="57"/>
        <v>4227.6418631624156</v>
      </c>
      <c r="J207" s="26">
        <f t="shared" si="58"/>
        <v>3502.5844231670208</v>
      </c>
      <c r="K207" s="26">
        <f t="shared" si="59"/>
        <v>4952.6993031578104</v>
      </c>
      <c r="L207" s="26">
        <f t="shared" si="60"/>
        <v>3362.9586818752687</v>
      </c>
      <c r="M207" s="26">
        <f t="shared" si="61"/>
        <v>5092.3250444495625</v>
      </c>
      <c r="N207" s="26">
        <f t="shared" si="62"/>
        <v>2.9800475767426944</v>
      </c>
      <c r="O207" s="24">
        <f t="shared" si="63"/>
        <v>2.5365851178974492</v>
      </c>
      <c r="P207" s="26">
        <f t="shared" si="64"/>
        <v>2.1015506539002122</v>
      </c>
      <c r="Q207" s="26">
        <f t="shared" si="65"/>
        <v>2.9716195818946862</v>
      </c>
      <c r="R207" s="26">
        <f t="shared" si="66"/>
        <v>2.0177752091251611</v>
      </c>
      <c r="S207" s="26">
        <f t="shared" si="67"/>
        <v>3.0553950266697374</v>
      </c>
      <c r="T207" s="112"/>
    </row>
    <row r="208" spans="1:20" x14ac:dyDescent="0.35">
      <c r="A208">
        <f>sample!B208</f>
        <v>1.5461770668653472</v>
      </c>
      <c r="B208">
        <v>0.25876004563094762</v>
      </c>
      <c r="C208">
        <f t="shared" si="51"/>
        <v>3441.5086068916034</v>
      </c>
      <c r="D208" s="25">
        <f t="shared" si="52"/>
        <v>0.23469068038034602</v>
      </c>
      <c r="E208" s="26">
        <f t="shared" si="53"/>
        <v>0.18003218269920201</v>
      </c>
      <c r="F208" s="26">
        <f t="shared" si="54"/>
        <v>0.28934917806149002</v>
      </c>
      <c r="G208" s="26">
        <f t="shared" si="55"/>
        <v>0.16950648799469459</v>
      </c>
      <c r="H208" s="26">
        <f t="shared" si="56"/>
        <v>0.29987487276599745</v>
      </c>
      <c r="I208" s="26">
        <f t="shared" si="57"/>
        <v>3121.3860490586021</v>
      </c>
      <c r="J208" s="26">
        <f t="shared" si="58"/>
        <v>2394.4280298993867</v>
      </c>
      <c r="K208" s="26">
        <f t="shared" si="59"/>
        <v>3848.3440682178175</v>
      </c>
      <c r="L208" s="26">
        <f t="shared" si="60"/>
        <v>2254.4362903294382</v>
      </c>
      <c r="M208" s="26">
        <f t="shared" si="61"/>
        <v>3988.335807787766</v>
      </c>
      <c r="N208" s="26">
        <f t="shared" si="62"/>
        <v>2.0649051641349621</v>
      </c>
      <c r="O208" s="24">
        <f t="shared" si="63"/>
        <v>1.8728316294351612</v>
      </c>
      <c r="P208" s="26">
        <f t="shared" si="64"/>
        <v>1.436656817939632</v>
      </c>
      <c r="Q208" s="26">
        <f t="shared" si="65"/>
        <v>2.3090064409306903</v>
      </c>
      <c r="R208" s="26">
        <f t="shared" si="66"/>
        <v>1.3526617741976628</v>
      </c>
      <c r="S208" s="26">
        <f t="shared" si="67"/>
        <v>2.3930014846726597</v>
      </c>
      <c r="T208" s="112"/>
    </row>
    <row r="209" spans="1:20" x14ac:dyDescent="0.35">
      <c r="A209">
        <f>sample!B209</f>
        <v>1.8505185273498113</v>
      </c>
      <c r="B209">
        <v>0.32797124828234558</v>
      </c>
      <c r="C209">
        <f t="shared" si="51"/>
        <v>4362.0176021551961</v>
      </c>
      <c r="D209" s="25">
        <f t="shared" si="52"/>
        <v>0.31977679202455978</v>
      </c>
      <c r="E209" s="26">
        <f t="shared" si="53"/>
        <v>0.26526066829724937</v>
      </c>
      <c r="F209" s="26">
        <f t="shared" si="54"/>
        <v>0.37429291575187018</v>
      </c>
      <c r="G209" s="26">
        <f t="shared" si="55"/>
        <v>0.25476239082584384</v>
      </c>
      <c r="H209" s="26">
        <f t="shared" si="56"/>
        <v>0.38479119322327571</v>
      </c>
      <c r="I209" s="26">
        <f t="shared" si="57"/>
        <v>4253.0313339266449</v>
      </c>
      <c r="J209" s="26">
        <f t="shared" si="58"/>
        <v>3527.9668883534164</v>
      </c>
      <c r="K209" s="26">
        <f t="shared" si="59"/>
        <v>4978.0957794998731</v>
      </c>
      <c r="L209" s="26">
        <f t="shared" si="60"/>
        <v>3388.3397979837232</v>
      </c>
      <c r="M209" s="26">
        <f t="shared" si="61"/>
        <v>5117.7228698695671</v>
      </c>
      <c r="N209" s="26">
        <f t="shared" si="62"/>
        <v>2.6172105612931174</v>
      </c>
      <c r="O209" s="24">
        <f t="shared" si="63"/>
        <v>2.5518188003559867</v>
      </c>
      <c r="P209" s="26">
        <f t="shared" si="64"/>
        <v>2.1167801330120497</v>
      </c>
      <c r="Q209" s="26">
        <f t="shared" si="65"/>
        <v>2.9868574676999238</v>
      </c>
      <c r="R209" s="26">
        <f t="shared" si="66"/>
        <v>2.0330038787902338</v>
      </c>
      <c r="S209" s="26">
        <f t="shared" si="67"/>
        <v>3.0706337219217401</v>
      </c>
      <c r="T209" s="112"/>
    </row>
    <row r="210" spans="1:20" x14ac:dyDescent="0.35">
      <c r="A210">
        <f>sample!B210</f>
        <v>1.513622713747069</v>
      </c>
      <c r="B210">
        <v>0.17343436384163752</v>
      </c>
      <c r="C210">
        <f t="shared" si="51"/>
        <v>2306.6770390937791</v>
      </c>
      <c r="D210" s="25">
        <f t="shared" si="52"/>
        <v>0.22558931338447996</v>
      </c>
      <c r="E210" s="26">
        <f t="shared" si="53"/>
        <v>0.17089555864458628</v>
      </c>
      <c r="F210" s="26">
        <f t="shared" si="54"/>
        <v>0.28028306812437365</v>
      </c>
      <c r="G210" s="26">
        <f t="shared" si="55"/>
        <v>0.16036307441873593</v>
      </c>
      <c r="H210" s="26">
        <f t="shared" si="56"/>
        <v>0.29081555235022399</v>
      </c>
      <c r="I210" s="26">
        <f t="shared" si="57"/>
        <v>3000.3378680135834</v>
      </c>
      <c r="J210" s="26">
        <f t="shared" si="58"/>
        <v>2272.9109299729976</v>
      </c>
      <c r="K210" s="26">
        <f t="shared" si="59"/>
        <v>3727.7648060541696</v>
      </c>
      <c r="L210" s="26">
        <f t="shared" si="60"/>
        <v>2132.8288897691878</v>
      </c>
      <c r="M210" s="26">
        <f t="shared" si="61"/>
        <v>3867.846846257979</v>
      </c>
      <c r="N210" s="26">
        <f t="shared" si="62"/>
        <v>1.3840062234562673</v>
      </c>
      <c r="O210" s="24">
        <f t="shared" si="63"/>
        <v>1.8002027208081499</v>
      </c>
      <c r="P210" s="26">
        <f t="shared" si="64"/>
        <v>1.3637465579837984</v>
      </c>
      <c r="Q210" s="26">
        <f t="shared" si="65"/>
        <v>2.2366588836325016</v>
      </c>
      <c r="R210" s="26">
        <f t="shared" si="66"/>
        <v>1.2796973338615125</v>
      </c>
      <c r="S210" s="26">
        <f t="shared" si="67"/>
        <v>2.3207081077547871</v>
      </c>
      <c r="T210" s="112"/>
    </row>
    <row r="211" spans="1:20" x14ac:dyDescent="0.35">
      <c r="A211">
        <f>sample!B211</f>
        <v>1.5774188737135917</v>
      </c>
      <c r="B211">
        <v>0.26650115008008796</v>
      </c>
      <c r="C211">
        <f t="shared" si="51"/>
        <v>3544.4652960651692</v>
      </c>
      <c r="D211" s="25">
        <f t="shared" si="52"/>
        <v>0.24342509290904052</v>
      </c>
      <c r="E211" s="26">
        <f t="shared" si="53"/>
        <v>0.18879680471250665</v>
      </c>
      <c r="F211" s="26">
        <f t="shared" si="54"/>
        <v>0.29805338110557439</v>
      </c>
      <c r="G211" s="26">
        <f t="shared" si="55"/>
        <v>0.17827692750803448</v>
      </c>
      <c r="H211" s="26">
        <f t="shared" si="56"/>
        <v>0.30857325831004656</v>
      </c>
      <c r="I211" s="26">
        <f t="shared" si="57"/>
        <v>3237.5537356902391</v>
      </c>
      <c r="J211" s="26">
        <f t="shared" si="58"/>
        <v>2510.9975026763386</v>
      </c>
      <c r="K211" s="26">
        <f t="shared" si="59"/>
        <v>3964.1099687041396</v>
      </c>
      <c r="L211" s="26">
        <f t="shared" si="60"/>
        <v>2371.0831358568585</v>
      </c>
      <c r="M211" s="26">
        <f t="shared" si="61"/>
        <v>4104.0243355236189</v>
      </c>
      <c r="N211" s="26">
        <f t="shared" si="62"/>
        <v>2.1266791776391014</v>
      </c>
      <c r="O211" s="24">
        <f t="shared" si="63"/>
        <v>1.9425322414141435</v>
      </c>
      <c r="P211" s="26">
        <f t="shared" si="64"/>
        <v>1.506598501605803</v>
      </c>
      <c r="Q211" s="26">
        <f t="shared" si="65"/>
        <v>2.3784659812224835</v>
      </c>
      <c r="R211" s="26">
        <f t="shared" si="66"/>
        <v>1.4226498815141151</v>
      </c>
      <c r="S211" s="26">
        <f t="shared" si="67"/>
        <v>2.4624146013141712</v>
      </c>
      <c r="T211" s="112"/>
    </row>
    <row r="212" spans="1:20" x14ac:dyDescent="0.35">
      <c r="A212">
        <f>sample!B212</f>
        <v>1.7542651190913725</v>
      </c>
      <c r="B212">
        <v>0.30540579794365402</v>
      </c>
      <c r="C212">
        <f t="shared" si="51"/>
        <v>4061.8971126505985</v>
      </c>
      <c r="D212" s="25">
        <f t="shared" si="52"/>
        <v>0.29286679353741091</v>
      </c>
      <c r="E212" s="26">
        <f t="shared" si="53"/>
        <v>0.23834231166054759</v>
      </c>
      <c r="F212" s="26">
        <f t="shared" si="54"/>
        <v>0.34739127541427423</v>
      </c>
      <c r="G212" s="26">
        <f t="shared" si="55"/>
        <v>0.22784242464379745</v>
      </c>
      <c r="H212" s="26">
        <f t="shared" si="56"/>
        <v>0.35789116243102437</v>
      </c>
      <c r="I212" s="26">
        <f t="shared" si="57"/>
        <v>3895.1283540475652</v>
      </c>
      <c r="J212" s="26">
        <f t="shared" si="58"/>
        <v>3169.9527450852829</v>
      </c>
      <c r="K212" s="26">
        <f t="shared" si="59"/>
        <v>4620.3039630098474</v>
      </c>
      <c r="L212" s="26">
        <f t="shared" si="60"/>
        <v>3030.3042477625058</v>
      </c>
      <c r="M212" s="26">
        <f t="shared" si="61"/>
        <v>4759.9524603326236</v>
      </c>
      <c r="N212" s="26">
        <f t="shared" si="62"/>
        <v>2.4371382675903588</v>
      </c>
      <c r="O212" s="24">
        <f t="shared" si="63"/>
        <v>2.3370770124285389</v>
      </c>
      <c r="P212" s="26">
        <f t="shared" si="64"/>
        <v>1.9019716470511696</v>
      </c>
      <c r="Q212" s="26">
        <f t="shared" si="65"/>
        <v>2.7721823778059083</v>
      </c>
      <c r="R212" s="26">
        <f t="shared" si="66"/>
        <v>1.8181825486575034</v>
      </c>
      <c r="S212" s="26">
        <f t="shared" si="67"/>
        <v>2.8559714761995738</v>
      </c>
      <c r="T212" s="112"/>
    </row>
    <row r="213" spans="1:20" x14ac:dyDescent="0.35">
      <c r="A213">
        <f>sample!B213</f>
        <v>1.8851188687808837</v>
      </c>
      <c r="B213">
        <v>0.34908625641080193</v>
      </c>
      <c r="C213">
        <f t="shared" si="51"/>
        <v>4642.8472102636651</v>
      </c>
      <c r="D213" s="25">
        <f t="shared" si="52"/>
        <v>0.32945016517998116</v>
      </c>
      <c r="E213" s="26">
        <f t="shared" si="53"/>
        <v>0.27492874404511392</v>
      </c>
      <c r="F213" s="26">
        <f t="shared" si="54"/>
        <v>0.3839715863148484</v>
      </c>
      <c r="G213" s="26">
        <f t="shared" si="55"/>
        <v>0.26442944644148686</v>
      </c>
      <c r="H213" s="26">
        <f t="shared" si="56"/>
        <v>0.39447088391847546</v>
      </c>
      <c r="I213" s="26">
        <f t="shared" si="57"/>
        <v>4381.6871968937494</v>
      </c>
      <c r="J213" s="26">
        <f t="shared" si="58"/>
        <v>3656.5522958000147</v>
      </c>
      <c r="K213" s="26">
        <f t="shared" si="59"/>
        <v>5106.8220979874841</v>
      </c>
      <c r="L213" s="26">
        <f t="shared" si="60"/>
        <v>3516.9116376717752</v>
      </c>
      <c r="M213" s="26">
        <f t="shared" si="61"/>
        <v>5246.4627561157231</v>
      </c>
      <c r="N213" s="26">
        <f t="shared" si="62"/>
        <v>2.7857083261581987</v>
      </c>
      <c r="O213" s="24">
        <f t="shared" si="63"/>
        <v>2.6290123181362497</v>
      </c>
      <c r="P213" s="26">
        <f t="shared" si="64"/>
        <v>2.1939313774800087</v>
      </c>
      <c r="Q213" s="26">
        <f t="shared" si="65"/>
        <v>3.0640932587924903</v>
      </c>
      <c r="R213" s="26">
        <f t="shared" si="66"/>
        <v>2.110146982603065</v>
      </c>
      <c r="S213" s="26">
        <f t="shared" si="67"/>
        <v>3.1478776536694335</v>
      </c>
      <c r="T213" s="112"/>
    </row>
    <row r="214" spans="1:20" x14ac:dyDescent="0.35">
      <c r="A214">
        <f>sample!B214</f>
        <v>1.6516529559327422</v>
      </c>
      <c r="B214">
        <v>0.29082065946205282</v>
      </c>
      <c r="C214">
        <f t="shared" si="51"/>
        <v>3867.9147708453024</v>
      </c>
      <c r="D214" s="25">
        <f t="shared" si="52"/>
        <v>0.26417904932841846</v>
      </c>
      <c r="E214" s="26">
        <f t="shared" si="53"/>
        <v>0.20960826388353682</v>
      </c>
      <c r="F214" s="26">
        <f t="shared" si="54"/>
        <v>0.3187498347733001</v>
      </c>
      <c r="G214" s="26">
        <f t="shared" si="55"/>
        <v>0.19909946009736623</v>
      </c>
      <c r="H214" s="26">
        <f t="shared" si="56"/>
        <v>0.32925863855947068</v>
      </c>
      <c r="I214" s="26">
        <f t="shared" si="57"/>
        <v>3513.5813560679658</v>
      </c>
      <c r="J214" s="26">
        <f t="shared" si="58"/>
        <v>2787.7899096510396</v>
      </c>
      <c r="K214" s="26">
        <f t="shared" si="59"/>
        <v>4239.3728024848915</v>
      </c>
      <c r="L214" s="26">
        <f t="shared" si="60"/>
        <v>2648.0228192949708</v>
      </c>
      <c r="M214" s="26">
        <f t="shared" si="61"/>
        <v>4379.1398928409608</v>
      </c>
      <c r="N214" s="26">
        <f t="shared" si="62"/>
        <v>2.3207488625071813</v>
      </c>
      <c r="O214" s="24">
        <f t="shared" si="63"/>
        <v>2.1081488136407796</v>
      </c>
      <c r="P214" s="26">
        <f t="shared" si="64"/>
        <v>1.6726739457906237</v>
      </c>
      <c r="Q214" s="26">
        <f t="shared" si="65"/>
        <v>2.543623681490935</v>
      </c>
      <c r="R214" s="26">
        <f t="shared" si="66"/>
        <v>1.5888136915769824</v>
      </c>
      <c r="S214" s="26">
        <f t="shared" si="67"/>
        <v>2.6274839357045763</v>
      </c>
      <c r="T214" s="112"/>
    </row>
    <row r="215" spans="1:20" x14ac:dyDescent="0.35">
      <c r="A215">
        <f>sample!B215</f>
        <v>1.5722710557381505</v>
      </c>
      <c r="B215">
        <v>0.25758506763458361</v>
      </c>
      <c r="C215">
        <f t="shared" si="51"/>
        <v>3425.8813995399619</v>
      </c>
      <c r="D215" s="25">
        <f t="shared" si="52"/>
        <v>0.24198589427246558</v>
      </c>
      <c r="E215" s="26">
        <f t="shared" si="53"/>
        <v>0.18735287300104211</v>
      </c>
      <c r="F215" s="26">
        <f t="shared" si="54"/>
        <v>0.29661891554388903</v>
      </c>
      <c r="G215" s="26">
        <f t="shared" si="55"/>
        <v>0.17683208433900313</v>
      </c>
      <c r="H215" s="26">
        <f t="shared" si="56"/>
        <v>0.30713970420592807</v>
      </c>
      <c r="I215" s="26">
        <f t="shared" si="57"/>
        <v>3218.4123938237926</v>
      </c>
      <c r="J215" s="26">
        <f t="shared" si="58"/>
        <v>2491.7932109138601</v>
      </c>
      <c r="K215" s="26">
        <f t="shared" si="59"/>
        <v>3945.0315767337238</v>
      </c>
      <c r="L215" s="26">
        <f t="shared" si="60"/>
        <v>2351.8667217087414</v>
      </c>
      <c r="M215" s="26">
        <f t="shared" si="61"/>
        <v>4084.9580659388434</v>
      </c>
      <c r="N215" s="26">
        <f t="shared" si="62"/>
        <v>2.0555288397239768</v>
      </c>
      <c r="O215" s="24">
        <f t="shared" si="63"/>
        <v>1.9310474362942756</v>
      </c>
      <c r="P215" s="26">
        <f t="shared" si="64"/>
        <v>1.495075926548316</v>
      </c>
      <c r="Q215" s="26">
        <f t="shared" si="65"/>
        <v>2.367018946040234</v>
      </c>
      <c r="R215" s="26">
        <f t="shared" si="66"/>
        <v>1.4111200330252447</v>
      </c>
      <c r="S215" s="26">
        <f t="shared" si="67"/>
        <v>2.450974839563306</v>
      </c>
      <c r="T215" s="112"/>
    </row>
    <row r="216" spans="1:20" x14ac:dyDescent="0.35">
      <c r="A216">
        <f>sample!B216</f>
        <v>1.5100231711620331</v>
      </c>
      <c r="B216">
        <v>0.24188651211855369</v>
      </c>
      <c r="C216">
        <f t="shared" si="51"/>
        <v>3217.0906111767645</v>
      </c>
      <c r="D216" s="25">
        <f t="shared" si="52"/>
        <v>0.2245829730660398</v>
      </c>
      <c r="E216" s="26">
        <f t="shared" si="53"/>
        <v>0.16988508349433359</v>
      </c>
      <c r="F216" s="26">
        <f t="shared" si="54"/>
        <v>0.27928086263774604</v>
      </c>
      <c r="G216" s="26">
        <f t="shared" si="55"/>
        <v>0.15935180301576574</v>
      </c>
      <c r="H216" s="26">
        <f t="shared" si="56"/>
        <v>0.28981414311631387</v>
      </c>
      <c r="I216" s="26">
        <f t="shared" si="57"/>
        <v>2986.9535417783295</v>
      </c>
      <c r="J216" s="26">
        <f t="shared" si="58"/>
        <v>2259.4716104746367</v>
      </c>
      <c r="K216" s="26">
        <f t="shared" si="59"/>
        <v>3714.4354730820223</v>
      </c>
      <c r="L216" s="26">
        <f t="shared" si="60"/>
        <v>2119.3789801096846</v>
      </c>
      <c r="M216" s="26">
        <f t="shared" si="61"/>
        <v>3854.5281034469745</v>
      </c>
      <c r="N216" s="26">
        <f t="shared" si="62"/>
        <v>1.9302543667060585</v>
      </c>
      <c r="O216" s="24">
        <f t="shared" si="63"/>
        <v>1.7921721250669975</v>
      </c>
      <c r="P216" s="26">
        <f t="shared" si="64"/>
        <v>1.355682966284782</v>
      </c>
      <c r="Q216" s="26">
        <f t="shared" si="65"/>
        <v>2.2286612838492132</v>
      </c>
      <c r="R216" s="26">
        <f t="shared" si="66"/>
        <v>1.2716273880658107</v>
      </c>
      <c r="S216" s="26">
        <f t="shared" si="67"/>
        <v>2.3127168620681844</v>
      </c>
      <c r="T216" s="112"/>
    </row>
    <row r="217" spans="1:20" x14ac:dyDescent="0.35">
      <c r="A217">
        <f>sample!B217</f>
        <v>2.2496500975749214</v>
      </c>
      <c r="B217">
        <v>0.43007887847879522</v>
      </c>
      <c r="C217">
        <f t="shared" si="51"/>
        <v>5720.0490837679763</v>
      </c>
      <c r="D217" s="25">
        <f t="shared" si="52"/>
        <v>0.43136380120445983</v>
      </c>
      <c r="E217" s="26">
        <f t="shared" si="53"/>
        <v>0.37652074504915994</v>
      </c>
      <c r="F217" s="26">
        <f t="shared" si="54"/>
        <v>0.48620685735975971</v>
      </c>
      <c r="G217" s="26">
        <f t="shared" si="55"/>
        <v>0.36595950955526918</v>
      </c>
      <c r="H217" s="26">
        <f t="shared" si="56"/>
        <v>0.49676809285365048</v>
      </c>
      <c r="I217" s="26">
        <f t="shared" si="57"/>
        <v>5737.1385560193157</v>
      </c>
      <c r="J217" s="26">
        <f t="shared" si="58"/>
        <v>5007.7259091538272</v>
      </c>
      <c r="K217" s="26">
        <f t="shared" si="59"/>
        <v>6466.5512028848034</v>
      </c>
      <c r="L217" s="26">
        <f t="shared" si="60"/>
        <v>4867.2614770850796</v>
      </c>
      <c r="M217" s="26">
        <f t="shared" si="61"/>
        <v>6607.0156349535509</v>
      </c>
      <c r="N217" s="26">
        <f t="shared" si="62"/>
        <v>3.4320294502607855</v>
      </c>
      <c r="O217" s="24">
        <f t="shared" si="63"/>
        <v>3.4422831336115891</v>
      </c>
      <c r="P217" s="26">
        <f t="shared" si="64"/>
        <v>3.0046355454922962</v>
      </c>
      <c r="Q217" s="26">
        <f t="shared" si="65"/>
        <v>3.879930721730882</v>
      </c>
      <c r="R217" s="26">
        <f t="shared" si="66"/>
        <v>2.9203568862510476</v>
      </c>
      <c r="S217" s="26">
        <f t="shared" si="67"/>
        <v>3.9642093809721306</v>
      </c>
      <c r="T217" s="112"/>
    </row>
    <row r="218" spans="1:20" x14ac:dyDescent="0.35">
      <c r="A218">
        <f>sample!B218</f>
        <v>1.8450800710387512</v>
      </c>
      <c r="B218">
        <v>0.37441157412706394</v>
      </c>
      <c r="C218">
        <f t="shared" si="51"/>
        <v>4979.6739358899504</v>
      </c>
      <c r="D218" s="25">
        <f t="shared" si="52"/>
        <v>0.31825633832062339</v>
      </c>
      <c r="E218" s="26">
        <f t="shared" si="53"/>
        <v>0.26374064798271968</v>
      </c>
      <c r="F218" s="26">
        <f t="shared" si="54"/>
        <v>0.3727720286585271</v>
      </c>
      <c r="G218" s="26">
        <f t="shared" si="55"/>
        <v>0.25324245396996703</v>
      </c>
      <c r="H218" s="26">
        <f t="shared" si="56"/>
        <v>0.38327022267127975</v>
      </c>
      <c r="I218" s="26">
        <f t="shared" si="57"/>
        <v>4232.8092996642908</v>
      </c>
      <c r="J218" s="26">
        <f t="shared" si="58"/>
        <v>3507.7506181701715</v>
      </c>
      <c r="K218" s="26">
        <f t="shared" si="59"/>
        <v>4957.8679811584097</v>
      </c>
      <c r="L218" s="26">
        <f t="shared" si="60"/>
        <v>3368.1246378005612</v>
      </c>
      <c r="M218" s="26">
        <f t="shared" si="61"/>
        <v>5097.49396152802</v>
      </c>
      <c r="N218" s="26">
        <f t="shared" si="62"/>
        <v>2.98780436153397</v>
      </c>
      <c r="O218" s="24">
        <f t="shared" si="63"/>
        <v>2.5396855797985745</v>
      </c>
      <c r="P218" s="26">
        <f t="shared" si="64"/>
        <v>2.1046503709021027</v>
      </c>
      <c r="Q218" s="26">
        <f t="shared" si="65"/>
        <v>2.9747207886950457</v>
      </c>
      <c r="R218" s="26">
        <f t="shared" si="66"/>
        <v>2.0208747826803366</v>
      </c>
      <c r="S218" s="26">
        <f t="shared" si="67"/>
        <v>3.0584963769168119</v>
      </c>
      <c r="T218" s="112"/>
    </row>
    <row r="219" spans="1:20" x14ac:dyDescent="0.35">
      <c r="A219">
        <f>sample!B219</f>
        <v>1.6370005820085762</v>
      </c>
      <c r="B219">
        <v>0.27451805602312512</v>
      </c>
      <c r="C219">
        <f t="shared" si="51"/>
        <v>3651.0901451075638</v>
      </c>
      <c r="D219" s="25">
        <f t="shared" si="52"/>
        <v>0.26008261921475667</v>
      </c>
      <c r="E219" s="26">
        <f t="shared" si="53"/>
        <v>0.20550207800533363</v>
      </c>
      <c r="F219" s="26">
        <f t="shared" si="54"/>
        <v>0.31466316042417974</v>
      </c>
      <c r="G219" s="26">
        <f t="shared" si="55"/>
        <v>0.19499139553234346</v>
      </c>
      <c r="H219" s="26">
        <f t="shared" si="56"/>
        <v>0.32517384289716988</v>
      </c>
      <c r="I219" s="26">
        <f t="shared" si="57"/>
        <v>3459.0988355562636</v>
      </c>
      <c r="J219" s="26">
        <f t="shared" si="58"/>
        <v>2733.1776374709375</v>
      </c>
      <c r="K219" s="26">
        <f t="shared" si="59"/>
        <v>4185.020033641591</v>
      </c>
      <c r="L219" s="26">
        <f t="shared" si="60"/>
        <v>2593.3855605801682</v>
      </c>
      <c r="M219" s="26">
        <f t="shared" si="61"/>
        <v>4324.8121105323589</v>
      </c>
      <c r="N219" s="26">
        <f t="shared" si="62"/>
        <v>2.1906540870645381</v>
      </c>
      <c r="O219" s="24">
        <f t="shared" si="63"/>
        <v>2.0754593013337579</v>
      </c>
      <c r="P219" s="26">
        <f t="shared" si="64"/>
        <v>1.6399065824825625</v>
      </c>
      <c r="Q219" s="26">
        <f t="shared" si="65"/>
        <v>2.5110120201849546</v>
      </c>
      <c r="R219" s="26">
        <f t="shared" si="66"/>
        <v>1.5560313363481009</v>
      </c>
      <c r="S219" s="26">
        <f t="shared" si="67"/>
        <v>2.5948872663194154</v>
      </c>
      <c r="T219" s="112"/>
    </row>
    <row r="220" spans="1:20" x14ac:dyDescent="0.35">
      <c r="A220">
        <f>sample!B220</f>
        <v>1.9953667905514954</v>
      </c>
      <c r="B220">
        <v>0.30932150609349229</v>
      </c>
      <c r="C220">
        <f t="shared" si="51"/>
        <v>4113.9760310434476</v>
      </c>
      <c r="D220" s="25">
        <f t="shared" si="52"/>
        <v>0.36027267278503905</v>
      </c>
      <c r="E220" s="26">
        <f t="shared" si="53"/>
        <v>0.30570511218831797</v>
      </c>
      <c r="F220" s="26">
        <f t="shared" si="54"/>
        <v>0.41484023338176013</v>
      </c>
      <c r="G220" s="26">
        <f t="shared" si="55"/>
        <v>0.29519692941751824</v>
      </c>
      <c r="H220" s="26">
        <f t="shared" si="56"/>
        <v>0.42534841615255986</v>
      </c>
      <c r="I220" s="26">
        <f t="shared" si="57"/>
        <v>4791.6265480410193</v>
      </c>
      <c r="J220" s="26">
        <f t="shared" si="58"/>
        <v>4065.8779921046289</v>
      </c>
      <c r="K220" s="26">
        <f t="shared" si="59"/>
        <v>5517.3751039774097</v>
      </c>
      <c r="L220" s="26">
        <f t="shared" si="60"/>
        <v>3926.1191612529924</v>
      </c>
      <c r="M220" s="26">
        <f t="shared" si="61"/>
        <v>5657.1339348290458</v>
      </c>
      <c r="N220" s="26">
        <f t="shared" si="62"/>
        <v>2.4683856186260686</v>
      </c>
      <c r="O220" s="24">
        <f t="shared" si="63"/>
        <v>2.8749759288246115</v>
      </c>
      <c r="P220" s="26">
        <f t="shared" si="64"/>
        <v>2.4395267952627773</v>
      </c>
      <c r="Q220" s="26">
        <f t="shared" si="65"/>
        <v>3.3104250623864457</v>
      </c>
      <c r="R220" s="26">
        <f t="shared" si="66"/>
        <v>2.3556714967517953</v>
      </c>
      <c r="S220" s="26">
        <f t="shared" si="67"/>
        <v>3.3942803608974272</v>
      </c>
      <c r="T220" s="112"/>
    </row>
    <row r="221" spans="1:20" x14ac:dyDescent="0.35">
      <c r="A221">
        <f>sample!B221</f>
        <v>1.6064594389957088</v>
      </c>
      <c r="B221">
        <v>0.22371979159644245</v>
      </c>
      <c r="C221">
        <f t="shared" si="51"/>
        <v>2975.4732282326845</v>
      </c>
      <c r="D221" s="25">
        <f t="shared" si="52"/>
        <v>0.25154409442750575</v>
      </c>
      <c r="E221" s="26">
        <f t="shared" si="53"/>
        <v>0.19694069702885314</v>
      </c>
      <c r="F221" s="26">
        <f t="shared" si="54"/>
        <v>0.30614749182615836</v>
      </c>
      <c r="G221" s="26">
        <f t="shared" si="55"/>
        <v>0.18642561309442246</v>
      </c>
      <c r="H221" s="26">
        <f t="shared" si="56"/>
        <v>0.31666257576058904</v>
      </c>
      <c r="I221" s="26">
        <f t="shared" si="57"/>
        <v>3345.5364558858264</v>
      </c>
      <c r="J221" s="26">
        <f t="shared" si="58"/>
        <v>2619.3112704837467</v>
      </c>
      <c r="K221" s="26">
        <f t="shared" si="59"/>
        <v>4071.7616412879061</v>
      </c>
      <c r="L221" s="26">
        <f t="shared" si="60"/>
        <v>2479.4606541558187</v>
      </c>
      <c r="M221" s="26">
        <f t="shared" si="61"/>
        <v>4211.6122576158341</v>
      </c>
      <c r="N221" s="26">
        <f t="shared" si="62"/>
        <v>1.7852839369396105</v>
      </c>
      <c r="O221" s="24">
        <f t="shared" si="63"/>
        <v>2.0073218735314957</v>
      </c>
      <c r="P221" s="26">
        <f t="shared" si="64"/>
        <v>1.571586762290248</v>
      </c>
      <c r="Q221" s="26">
        <f t="shared" si="65"/>
        <v>2.4430569847727437</v>
      </c>
      <c r="R221" s="26">
        <f t="shared" si="66"/>
        <v>1.4876763924934913</v>
      </c>
      <c r="S221" s="26">
        <f t="shared" si="67"/>
        <v>2.5269673545695004</v>
      </c>
      <c r="T221" s="112"/>
    </row>
    <row r="222" spans="1:20" x14ac:dyDescent="0.35">
      <c r="A222">
        <f>sample!B222</f>
        <v>1.6191270316387909</v>
      </c>
      <c r="B222">
        <v>0.20000012315846011</v>
      </c>
      <c r="C222">
        <f t="shared" si="51"/>
        <v>2660.0016380075194</v>
      </c>
      <c r="D222" s="25">
        <f t="shared" si="52"/>
        <v>0.25508563030689912</v>
      </c>
      <c r="E222" s="26">
        <f t="shared" si="53"/>
        <v>0.20049212643630149</v>
      </c>
      <c r="F222" s="26">
        <f t="shared" si="54"/>
        <v>0.30967913417749676</v>
      </c>
      <c r="G222" s="26">
        <f t="shared" si="55"/>
        <v>0.18997894771808194</v>
      </c>
      <c r="H222" s="26">
        <f t="shared" si="56"/>
        <v>0.32019231289571631</v>
      </c>
      <c r="I222" s="26">
        <f t="shared" si="57"/>
        <v>3392.6388830817586</v>
      </c>
      <c r="J222" s="26">
        <f t="shared" si="58"/>
        <v>2666.5452816028096</v>
      </c>
      <c r="K222" s="26">
        <f t="shared" si="59"/>
        <v>4118.7324845607072</v>
      </c>
      <c r="L222" s="26">
        <f t="shared" si="60"/>
        <v>2526.72000465049</v>
      </c>
      <c r="M222" s="26">
        <f t="shared" si="61"/>
        <v>4258.5577615130269</v>
      </c>
      <c r="N222" s="26">
        <f t="shared" si="62"/>
        <v>1.5960009828045116</v>
      </c>
      <c r="O222" s="24">
        <f t="shared" si="63"/>
        <v>2.0355833298490551</v>
      </c>
      <c r="P222" s="26">
        <f t="shared" si="64"/>
        <v>1.5999271689616856</v>
      </c>
      <c r="Q222" s="26">
        <f t="shared" si="65"/>
        <v>2.4712394907364241</v>
      </c>
      <c r="R222" s="26">
        <f t="shared" si="66"/>
        <v>1.5160320027902938</v>
      </c>
      <c r="S222" s="26">
        <f t="shared" si="67"/>
        <v>2.5551346569078159</v>
      </c>
      <c r="T222" s="112"/>
    </row>
    <row r="223" spans="1:20" x14ac:dyDescent="0.35">
      <c r="A223">
        <f>sample!B223</f>
        <v>1.5900783989157541</v>
      </c>
      <c r="B223">
        <v>0.26048239053163963</v>
      </c>
      <c r="C223">
        <f t="shared" si="51"/>
        <v>3464.4157940708069</v>
      </c>
      <c r="D223" s="25">
        <f t="shared" si="52"/>
        <v>0.24696437333767252</v>
      </c>
      <c r="E223" s="26">
        <f t="shared" si="53"/>
        <v>0.19234731385176373</v>
      </c>
      <c r="F223" s="26">
        <f t="shared" si="54"/>
        <v>0.3015814328235813</v>
      </c>
      <c r="G223" s="26">
        <f t="shared" si="55"/>
        <v>0.18182959898224366</v>
      </c>
      <c r="H223" s="26">
        <f t="shared" si="56"/>
        <v>0.31209914769310138</v>
      </c>
      <c r="I223" s="26">
        <f t="shared" si="57"/>
        <v>3284.6261653910447</v>
      </c>
      <c r="J223" s="26">
        <f t="shared" si="58"/>
        <v>2558.2192742284578</v>
      </c>
      <c r="K223" s="26">
        <f t="shared" si="59"/>
        <v>4011.033056553631</v>
      </c>
      <c r="L223" s="26">
        <f t="shared" si="60"/>
        <v>2418.3336664638405</v>
      </c>
      <c r="M223" s="26">
        <f t="shared" si="61"/>
        <v>4150.9186643182484</v>
      </c>
      <c r="N223" s="26">
        <f t="shared" si="62"/>
        <v>2.0786494764424841</v>
      </c>
      <c r="O223" s="24">
        <f t="shared" si="63"/>
        <v>1.9707756992346268</v>
      </c>
      <c r="P223" s="26">
        <f t="shared" si="64"/>
        <v>1.5349315645370747</v>
      </c>
      <c r="Q223" s="26">
        <f t="shared" si="65"/>
        <v>2.4066198339321785</v>
      </c>
      <c r="R223" s="26">
        <f t="shared" si="66"/>
        <v>1.4510001998783042</v>
      </c>
      <c r="S223" s="26">
        <f t="shared" si="67"/>
        <v>2.490551198590949</v>
      </c>
      <c r="T223" s="112"/>
    </row>
    <row r="224" spans="1:20" x14ac:dyDescent="0.35">
      <c r="A224">
        <f>sample!B224</f>
        <v>1.8612249984775679</v>
      </c>
      <c r="B224">
        <v>0.29422070721500593</v>
      </c>
      <c r="C224">
        <f t="shared" si="51"/>
        <v>3913.1354059595787</v>
      </c>
      <c r="D224" s="25">
        <f t="shared" si="52"/>
        <v>0.32277004833686684</v>
      </c>
      <c r="E224" s="26">
        <f t="shared" si="53"/>
        <v>0.26825275445772873</v>
      </c>
      <c r="F224" s="26">
        <f t="shared" si="54"/>
        <v>0.37728734221600496</v>
      </c>
      <c r="G224" s="26">
        <f t="shared" si="55"/>
        <v>0.25775425164787785</v>
      </c>
      <c r="H224" s="26">
        <f t="shared" si="56"/>
        <v>0.38778584502585584</v>
      </c>
      <c r="I224" s="26">
        <f t="shared" si="57"/>
        <v>4292.8416428803284</v>
      </c>
      <c r="J224" s="26">
        <f t="shared" si="58"/>
        <v>3567.7616342877923</v>
      </c>
      <c r="K224" s="26">
        <f t="shared" si="59"/>
        <v>5017.921651472866</v>
      </c>
      <c r="L224" s="26">
        <f t="shared" si="60"/>
        <v>3428.1315469167753</v>
      </c>
      <c r="M224" s="26">
        <f t="shared" si="61"/>
        <v>5157.551738843882</v>
      </c>
      <c r="N224" s="26">
        <f t="shared" si="62"/>
        <v>2.3478812435757472</v>
      </c>
      <c r="O224" s="24">
        <f t="shared" si="63"/>
        <v>2.5757049857281968</v>
      </c>
      <c r="P224" s="26">
        <f t="shared" si="64"/>
        <v>2.1406569805726754</v>
      </c>
      <c r="Q224" s="26">
        <f t="shared" si="65"/>
        <v>3.0107529908837196</v>
      </c>
      <c r="R224" s="26">
        <f t="shared" si="66"/>
        <v>2.056878928150065</v>
      </c>
      <c r="S224" s="26">
        <f t="shared" si="67"/>
        <v>3.0945310433063291</v>
      </c>
      <c r="T224" s="112"/>
    </row>
    <row r="225" spans="1:20" x14ac:dyDescent="0.35">
      <c r="A225">
        <f>sample!B225</f>
        <v>2.0179302214694621</v>
      </c>
      <c r="B225">
        <v>0.3631098851291924</v>
      </c>
      <c r="C225">
        <f t="shared" si="51"/>
        <v>4829.3614722182592</v>
      </c>
      <c r="D225" s="25">
        <f t="shared" si="52"/>
        <v>0.36658083270221409</v>
      </c>
      <c r="E225" s="26">
        <f t="shared" si="53"/>
        <v>0.31199834524860504</v>
      </c>
      <c r="F225" s="26">
        <f t="shared" si="54"/>
        <v>0.42116332015582314</v>
      </c>
      <c r="G225" s="26">
        <f t="shared" si="55"/>
        <v>0.30148728798353325</v>
      </c>
      <c r="H225" s="26">
        <f t="shared" si="56"/>
        <v>0.43167437742089493</v>
      </c>
      <c r="I225" s="26">
        <f t="shared" si="57"/>
        <v>4875.5250749394472</v>
      </c>
      <c r="J225" s="26">
        <f t="shared" si="58"/>
        <v>4149.5779918064472</v>
      </c>
      <c r="K225" s="26">
        <f t="shared" si="59"/>
        <v>5601.4721580724481</v>
      </c>
      <c r="L225" s="26">
        <f t="shared" si="60"/>
        <v>4009.7809301809921</v>
      </c>
      <c r="M225" s="26">
        <f t="shared" si="61"/>
        <v>5741.2692196979024</v>
      </c>
      <c r="N225" s="26">
        <f t="shared" si="62"/>
        <v>2.8976168833309552</v>
      </c>
      <c r="O225" s="24">
        <f t="shared" si="63"/>
        <v>2.9253150449636682</v>
      </c>
      <c r="P225" s="26">
        <f t="shared" si="64"/>
        <v>2.4897467950838683</v>
      </c>
      <c r="Q225" s="26">
        <f t="shared" si="65"/>
        <v>3.3608832948434686</v>
      </c>
      <c r="R225" s="26">
        <f t="shared" si="66"/>
        <v>2.4058685581085952</v>
      </c>
      <c r="S225" s="26">
        <f t="shared" si="67"/>
        <v>3.4447615318187412</v>
      </c>
      <c r="T225" s="112"/>
    </row>
    <row r="226" spans="1:20" x14ac:dyDescent="0.35">
      <c r="A226">
        <f>sample!B226</f>
        <v>1.7365386156385723</v>
      </c>
      <c r="B226">
        <v>0.31505809799716017</v>
      </c>
      <c r="C226">
        <f t="shared" si="51"/>
        <v>4190.2727033622305</v>
      </c>
      <c r="D226" s="25">
        <f t="shared" si="52"/>
        <v>0.28791091519784601</v>
      </c>
      <c r="E226" s="26">
        <f t="shared" si="53"/>
        <v>0.23338118997382773</v>
      </c>
      <c r="F226" s="26">
        <f t="shared" si="54"/>
        <v>0.34244064042186428</v>
      </c>
      <c r="G226" s="26">
        <f t="shared" si="55"/>
        <v>0.22288029323537423</v>
      </c>
      <c r="H226" s="26">
        <f t="shared" si="56"/>
        <v>0.35294153716031779</v>
      </c>
      <c r="I226" s="26">
        <f t="shared" si="57"/>
        <v>3829.2151721313517</v>
      </c>
      <c r="J226" s="26">
        <f t="shared" si="58"/>
        <v>3103.9698266519085</v>
      </c>
      <c r="K226" s="26">
        <f t="shared" si="59"/>
        <v>4554.4605176107953</v>
      </c>
      <c r="L226" s="26">
        <f t="shared" si="60"/>
        <v>2964.3079000304774</v>
      </c>
      <c r="M226" s="26">
        <f t="shared" si="61"/>
        <v>4694.1224442322264</v>
      </c>
      <c r="N226" s="26">
        <f t="shared" si="62"/>
        <v>2.514163622017338</v>
      </c>
      <c r="O226" s="24">
        <f t="shared" si="63"/>
        <v>2.2975291032788108</v>
      </c>
      <c r="P226" s="26">
        <f t="shared" si="64"/>
        <v>1.8623818959911451</v>
      </c>
      <c r="Q226" s="26">
        <f t="shared" si="65"/>
        <v>2.7326763105664771</v>
      </c>
      <c r="R226" s="26">
        <f t="shared" si="66"/>
        <v>1.7785847400182864</v>
      </c>
      <c r="S226" s="26">
        <f t="shared" si="67"/>
        <v>2.8164734665393358</v>
      </c>
      <c r="T226" s="112"/>
    </row>
    <row r="227" spans="1:20" x14ac:dyDescent="0.35">
      <c r="A227">
        <f>sample!B227</f>
        <v>2.1741934439256236</v>
      </c>
      <c r="B227">
        <v>0.31534153273549126</v>
      </c>
      <c r="C227">
        <f t="shared" si="51"/>
        <v>4194.0423853820339</v>
      </c>
      <c r="D227" s="25">
        <f t="shared" si="52"/>
        <v>0.41026804498878422</v>
      </c>
      <c r="E227" s="26">
        <f t="shared" si="53"/>
        <v>0.35553123399778808</v>
      </c>
      <c r="F227" s="26">
        <f t="shared" si="54"/>
        <v>0.46500485597978036</v>
      </c>
      <c r="G227" s="26">
        <f t="shared" si="55"/>
        <v>0.34499045834474062</v>
      </c>
      <c r="H227" s="26">
        <f t="shared" si="56"/>
        <v>0.47554563163282781</v>
      </c>
      <c r="I227" s="26">
        <f t="shared" si="57"/>
        <v>5456.5649983508301</v>
      </c>
      <c r="J227" s="26">
        <f t="shared" si="58"/>
        <v>4728.5654121705811</v>
      </c>
      <c r="K227" s="26">
        <f t="shared" si="59"/>
        <v>6184.5645845310783</v>
      </c>
      <c r="L227" s="26">
        <f t="shared" si="60"/>
        <v>4588.37309598505</v>
      </c>
      <c r="M227" s="26">
        <f t="shared" si="61"/>
        <v>6324.7569007166094</v>
      </c>
      <c r="N227" s="26">
        <f t="shared" si="62"/>
        <v>2.5164254312292202</v>
      </c>
      <c r="O227" s="24">
        <f t="shared" si="63"/>
        <v>3.2739389990104981</v>
      </c>
      <c r="P227" s="26">
        <f t="shared" si="64"/>
        <v>2.8371392473023485</v>
      </c>
      <c r="Q227" s="26">
        <f t="shared" si="65"/>
        <v>3.7107387507186469</v>
      </c>
      <c r="R227" s="26">
        <f t="shared" si="66"/>
        <v>2.75302385759103</v>
      </c>
      <c r="S227" s="26">
        <f t="shared" si="67"/>
        <v>3.7948541404299654</v>
      </c>
      <c r="T227" s="112"/>
    </row>
    <row r="228" spans="1:20" x14ac:dyDescent="0.35">
      <c r="A228">
        <f>sample!B228</f>
        <v>1.6904139580120114</v>
      </c>
      <c r="B228">
        <v>0.23895945151054876</v>
      </c>
      <c r="C228">
        <f t="shared" si="51"/>
        <v>3178.1607050902985</v>
      </c>
      <c r="D228" s="25">
        <f t="shared" si="52"/>
        <v>0.2750156371042291</v>
      </c>
      <c r="E228" s="26">
        <f t="shared" si="53"/>
        <v>0.22046687336005749</v>
      </c>
      <c r="F228" s="26">
        <f t="shared" si="54"/>
        <v>0.32956440084840072</v>
      </c>
      <c r="G228" s="26">
        <f t="shared" si="55"/>
        <v>0.20996231033622725</v>
      </c>
      <c r="H228" s="26">
        <f t="shared" si="56"/>
        <v>0.34006896387223096</v>
      </c>
      <c r="I228" s="26">
        <f t="shared" si="57"/>
        <v>3657.7079734862473</v>
      </c>
      <c r="J228" s="26">
        <f t="shared" si="58"/>
        <v>2932.2094156887647</v>
      </c>
      <c r="K228" s="26">
        <f t="shared" si="59"/>
        <v>4383.2065312837303</v>
      </c>
      <c r="L228" s="26">
        <f t="shared" si="60"/>
        <v>2792.4987274718223</v>
      </c>
      <c r="M228" s="26">
        <f t="shared" si="61"/>
        <v>4522.9172195006713</v>
      </c>
      <c r="N228" s="26">
        <f t="shared" si="62"/>
        <v>1.9068964230541789</v>
      </c>
      <c r="O228" s="24">
        <f t="shared" si="63"/>
        <v>2.1946247840917481</v>
      </c>
      <c r="P228" s="26">
        <f t="shared" si="64"/>
        <v>1.7593256494132588</v>
      </c>
      <c r="Q228" s="26">
        <f t="shared" si="65"/>
        <v>2.6299239187702379</v>
      </c>
      <c r="R228" s="26">
        <f t="shared" si="66"/>
        <v>1.6754992364830934</v>
      </c>
      <c r="S228" s="26">
        <f t="shared" si="67"/>
        <v>2.7137503317004028</v>
      </c>
      <c r="T228" s="112"/>
    </row>
    <row r="229" spans="1:20" x14ac:dyDescent="0.35">
      <c r="A229">
        <f>sample!B229</f>
        <v>1.7067009524775831</v>
      </c>
      <c r="B229">
        <v>0.22315571423314345</v>
      </c>
      <c r="C229">
        <f t="shared" si="51"/>
        <v>2967.9709993008078</v>
      </c>
      <c r="D229" s="25">
        <f t="shared" si="52"/>
        <v>0.27956906543844406</v>
      </c>
      <c r="E229" s="26">
        <f t="shared" si="53"/>
        <v>0.22502791431130051</v>
      </c>
      <c r="F229" s="26">
        <f t="shared" si="54"/>
        <v>0.33411021656558765</v>
      </c>
      <c r="G229" s="26">
        <f t="shared" si="55"/>
        <v>0.21452481726414618</v>
      </c>
      <c r="H229" s="26">
        <f t="shared" si="56"/>
        <v>0.34461331361274194</v>
      </c>
      <c r="I229" s="26">
        <f t="shared" si="57"/>
        <v>3718.2685703313064</v>
      </c>
      <c r="J229" s="26">
        <f t="shared" si="58"/>
        <v>2992.8712603402964</v>
      </c>
      <c r="K229" s="26">
        <f t="shared" si="59"/>
        <v>4443.6658803223163</v>
      </c>
      <c r="L229" s="26">
        <f t="shared" si="60"/>
        <v>2853.180069613144</v>
      </c>
      <c r="M229" s="26">
        <f t="shared" si="61"/>
        <v>4583.3570710494687</v>
      </c>
      <c r="N229" s="26">
        <f t="shared" si="62"/>
        <v>1.7807825995804847</v>
      </c>
      <c r="O229" s="24">
        <f t="shared" si="63"/>
        <v>2.2309611421987836</v>
      </c>
      <c r="P229" s="26">
        <f t="shared" si="64"/>
        <v>1.7957227562041778</v>
      </c>
      <c r="Q229" s="26">
        <f t="shared" si="65"/>
        <v>2.6661995281933897</v>
      </c>
      <c r="R229" s="26">
        <f t="shared" si="66"/>
        <v>1.7119080417678862</v>
      </c>
      <c r="S229" s="26">
        <f t="shared" si="67"/>
        <v>2.750014242629681</v>
      </c>
      <c r="T229" s="112"/>
    </row>
    <row r="230" spans="1:20" x14ac:dyDescent="0.35">
      <c r="A230">
        <f>sample!B230</f>
        <v>1.6373824302998421</v>
      </c>
      <c r="B230">
        <v>0.217454833410613</v>
      </c>
      <c r="C230">
        <f t="shared" si="51"/>
        <v>2892.1492843611527</v>
      </c>
      <c r="D230" s="25">
        <f t="shared" si="52"/>
        <v>0.26018937425986322</v>
      </c>
      <c r="E230" s="26">
        <f t="shared" si="53"/>
        <v>0.20560909724910265</v>
      </c>
      <c r="F230" s="26">
        <f t="shared" si="54"/>
        <v>0.31476965127062378</v>
      </c>
      <c r="G230" s="26">
        <f t="shared" si="55"/>
        <v>0.19509846565337002</v>
      </c>
      <c r="H230" s="26">
        <f t="shared" si="56"/>
        <v>0.32528028286635641</v>
      </c>
      <c r="I230" s="26">
        <f t="shared" si="57"/>
        <v>3460.5186776561809</v>
      </c>
      <c r="J230" s="26">
        <f t="shared" si="58"/>
        <v>2734.6009934130652</v>
      </c>
      <c r="K230" s="26">
        <f t="shared" si="59"/>
        <v>4186.4363618992966</v>
      </c>
      <c r="L230" s="26">
        <f t="shared" si="60"/>
        <v>2594.8095931898215</v>
      </c>
      <c r="M230" s="26">
        <f t="shared" si="61"/>
        <v>4326.2277621225403</v>
      </c>
      <c r="N230" s="26">
        <f t="shared" si="62"/>
        <v>1.7352895706166915</v>
      </c>
      <c r="O230" s="24">
        <f t="shared" si="63"/>
        <v>2.0763112065937084</v>
      </c>
      <c r="P230" s="26">
        <f t="shared" si="64"/>
        <v>1.6407605960478391</v>
      </c>
      <c r="Q230" s="26">
        <f t="shared" si="65"/>
        <v>2.5118618171395779</v>
      </c>
      <c r="R230" s="26">
        <f t="shared" si="66"/>
        <v>1.5568857559138929</v>
      </c>
      <c r="S230" s="26">
        <f t="shared" si="67"/>
        <v>2.5957366572735241</v>
      </c>
      <c r="T230" s="112"/>
    </row>
    <row r="231" spans="1:20" x14ac:dyDescent="0.35">
      <c r="A231">
        <f>sample!B231</f>
        <v>2.3539108010610845</v>
      </c>
      <c r="B231">
        <v>0.38367875316774264</v>
      </c>
      <c r="C231">
        <f t="shared" si="51"/>
        <v>5102.9274171309771</v>
      </c>
      <c r="D231" s="25">
        <f t="shared" si="52"/>
        <v>0.46051243525125218</v>
      </c>
      <c r="E231" s="26">
        <f t="shared" si="53"/>
        <v>0.4054888614861436</v>
      </c>
      <c r="F231" s="26">
        <f t="shared" si="54"/>
        <v>0.51553600901636076</v>
      </c>
      <c r="G231" s="26">
        <f t="shared" si="55"/>
        <v>0.39489286336008689</v>
      </c>
      <c r="H231" s="26">
        <f t="shared" si="56"/>
        <v>0.52613200714241748</v>
      </c>
      <c r="I231" s="26">
        <f t="shared" si="57"/>
        <v>6124.8153888416537</v>
      </c>
      <c r="J231" s="26">
        <f t="shared" si="58"/>
        <v>5393.0018577657092</v>
      </c>
      <c r="K231" s="26">
        <f t="shared" si="59"/>
        <v>6856.6289199175981</v>
      </c>
      <c r="L231" s="26">
        <f t="shared" si="60"/>
        <v>5252.0750826891554</v>
      </c>
      <c r="M231" s="26">
        <f t="shared" si="61"/>
        <v>6997.5556949941529</v>
      </c>
      <c r="N231" s="26">
        <f t="shared" si="62"/>
        <v>3.0617564502785863</v>
      </c>
      <c r="O231" s="24">
        <f t="shared" si="63"/>
        <v>3.6748892333049921</v>
      </c>
      <c r="P231" s="26">
        <f t="shared" si="64"/>
        <v>3.2358011146594254</v>
      </c>
      <c r="Q231" s="26">
        <f t="shared" si="65"/>
        <v>4.1139773519505587</v>
      </c>
      <c r="R231" s="26">
        <f t="shared" si="66"/>
        <v>3.1512450496134932</v>
      </c>
      <c r="S231" s="26">
        <f t="shared" si="67"/>
        <v>4.1985334169964919</v>
      </c>
      <c r="T231" s="112"/>
    </row>
    <row r="232" spans="1:20" x14ac:dyDescent="0.35">
      <c r="A232">
        <f>sample!B232</f>
        <v>1.4841614690990339</v>
      </c>
      <c r="B232">
        <v>0.23650691835279283</v>
      </c>
      <c r="C232">
        <f t="shared" si="51"/>
        <v>3145.5420140921447</v>
      </c>
      <c r="D232" s="25">
        <f t="shared" si="52"/>
        <v>0.21735270064262785</v>
      </c>
      <c r="E232" s="26">
        <f t="shared" si="53"/>
        <v>0.16262372090867727</v>
      </c>
      <c r="F232" s="26">
        <f t="shared" si="54"/>
        <v>0.27208168037657843</v>
      </c>
      <c r="G232" s="26">
        <f t="shared" si="55"/>
        <v>0.15208445333624512</v>
      </c>
      <c r="H232" s="26">
        <f t="shared" si="56"/>
        <v>0.2826209479490106</v>
      </c>
      <c r="I232" s="26">
        <f t="shared" si="57"/>
        <v>2890.7909185469503</v>
      </c>
      <c r="J232" s="26">
        <f t="shared" si="58"/>
        <v>2162.895488085408</v>
      </c>
      <c r="K232" s="26">
        <f t="shared" si="59"/>
        <v>3618.6863490084929</v>
      </c>
      <c r="L232" s="26">
        <f t="shared" si="60"/>
        <v>2022.7232293720601</v>
      </c>
      <c r="M232" s="26">
        <f t="shared" si="61"/>
        <v>3758.8586077218411</v>
      </c>
      <c r="N232" s="26">
        <f t="shared" si="62"/>
        <v>1.8873252084552867</v>
      </c>
      <c r="O232" s="24">
        <f t="shared" si="63"/>
        <v>1.7344745511281701</v>
      </c>
      <c r="P232" s="26">
        <f t="shared" si="64"/>
        <v>1.2977372928512447</v>
      </c>
      <c r="Q232" s="26">
        <f t="shared" si="65"/>
        <v>2.1712118094050958</v>
      </c>
      <c r="R232" s="26">
        <f t="shared" si="66"/>
        <v>1.2136339376232361</v>
      </c>
      <c r="S232" s="26">
        <f t="shared" si="67"/>
        <v>2.2553151646331044</v>
      </c>
      <c r="T232" s="112"/>
    </row>
    <row r="233" spans="1:20" x14ac:dyDescent="0.35">
      <c r="A233">
        <f>sample!B233</f>
        <v>1.9659830733294614</v>
      </c>
      <c r="B233">
        <v>0.41329476260944442</v>
      </c>
      <c r="C233">
        <f t="shared" si="51"/>
        <v>5496.8203427056114</v>
      </c>
      <c r="D233" s="25">
        <f t="shared" si="52"/>
        <v>0.35205773473454749</v>
      </c>
      <c r="E233" s="26">
        <f t="shared" si="53"/>
        <v>0.29750682177696097</v>
      </c>
      <c r="F233" s="26">
        <f t="shared" si="54"/>
        <v>0.40660864769213401</v>
      </c>
      <c r="G233" s="26">
        <f t="shared" si="55"/>
        <v>0.28700184487486441</v>
      </c>
      <c r="H233" s="26">
        <f t="shared" si="56"/>
        <v>0.41711362459423057</v>
      </c>
      <c r="I233" s="26">
        <f t="shared" si="57"/>
        <v>4682.3678719694817</v>
      </c>
      <c r="J233" s="26">
        <f t="shared" si="58"/>
        <v>3956.8407296335813</v>
      </c>
      <c r="K233" s="26">
        <f t="shared" si="59"/>
        <v>5407.8950143053826</v>
      </c>
      <c r="L233" s="26">
        <f t="shared" si="60"/>
        <v>3817.1245368356967</v>
      </c>
      <c r="M233" s="26">
        <f t="shared" si="61"/>
        <v>5547.6112071032667</v>
      </c>
      <c r="N233" s="26">
        <f t="shared" si="62"/>
        <v>3.2980922056233668</v>
      </c>
      <c r="O233" s="24">
        <f t="shared" si="63"/>
        <v>2.809420723181689</v>
      </c>
      <c r="P233" s="26">
        <f t="shared" si="64"/>
        <v>2.3741044377801486</v>
      </c>
      <c r="Q233" s="26">
        <f t="shared" si="65"/>
        <v>3.2447370085832294</v>
      </c>
      <c r="R233" s="26">
        <f t="shared" si="66"/>
        <v>2.2902747221014179</v>
      </c>
      <c r="S233" s="26">
        <f t="shared" si="67"/>
        <v>3.3285667242619597</v>
      </c>
      <c r="T233" s="112"/>
    </row>
    <row r="234" spans="1:20" x14ac:dyDescent="0.35">
      <c r="A234">
        <f>sample!B234</f>
        <v>1.7185965380085773</v>
      </c>
      <c r="B234">
        <v>0.25165027807265722</v>
      </c>
      <c r="C234">
        <f t="shared" si="51"/>
        <v>3346.948698366341</v>
      </c>
      <c r="D234" s="25">
        <f t="shared" si="52"/>
        <v>0.28289476781547901</v>
      </c>
      <c r="E234" s="26">
        <f t="shared" si="53"/>
        <v>0.22835856287674466</v>
      </c>
      <c r="F234" s="26">
        <f t="shared" si="54"/>
        <v>0.33743097275421335</v>
      </c>
      <c r="G234" s="26">
        <f t="shared" si="55"/>
        <v>0.21785641832684796</v>
      </c>
      <c r="H234" s="26">
        <f t="shared" si="56"/>
        <v>0.34793311730411003</v>
      </c>
      <c r="I234" s="26">
        <f t="shared" si="57"/>
        <v>3762.5004119458708</v>
      </c>
      <c r="J234" s="26">
        <f t="shared" si="58"/>
        <v>3037.1688862607043</v>
      </c>
      <c r="K234" s="26">
        <f t="shared" si="59"/>
        <v>4487.8319376310374</v>
      </c>
      <c r="L234" s="26">
        <f t="shared" si="60"/>
        <v>2897.4903637470779</v>
      </c>
      <c r="M234" s="26">
        <f t="shared" si="61"/>
        <v>4627.5104601446637</v>
      </c>
      <c r="N234" s="26">
        <f t="shared" si="62"/>
        <v>2.0081692190198046</v>
      </c>
      <c r="O234" s="24">
        <f t="shared" si="63"/>
        <v>2.2575002471675223</v>
      </c>
      <c r="P234" s="26">
        <f t="shared" si="64"/>
        <v>1.8223013317564225</v>
      </c>
      <c r="Q234" s="26">
        <f t="shared" si="65"/>
        <v>2.6926991625786223</v>
      </c>
      <c r="R234" s="26">
        <f t="shared" si="66"/>
        <v>1.7384942182482468</v>
      </c>
      <c r="S234" s="26">
        <f t="shared" si="67"/>
        <v>2.7765062760867982</v>
      </c>
      <c r="T234" s="112"/>
    </row>
    <row r="235" spans="1:20" x14ac:dyDescent="0.35">
      <c r="A235">
        <f>sample!B235</f>
        <v>1.873484214751278</v>
      </c>
      <c r="B235">
        <v>0.34282566880318044</v>
      </c>
      <c r="C235">
        <f t="shared" si="51"/>
        <v>4559.5813950823003</v>
      </c>
      <c r="D235" s="25">
        <f t="shared" si="52"/>
        <v>0.32619741259698121</v>
      </c>
      <c r="E235" s="26">
        <f t="shared" si="53"/>
        <v>0.27167826264406181</v>
      </c>
      <c r="F235" s="26">
        <f t="shared" si="54"/>
        <v>0.38071656254990061</v>
      </c>
      <c r="G235" s="26">
        <f t="shared" si="55"/>
        <v>0.26117940240642201</v>
      </c>
      <c r="H235" s="26">
        <f t="shared" si="56"/>
        <v>0.3912154227875404</v>
      </c>
      <c r="I235" s="26">
        <f t="shared" si="57"/>
        <v>4338.4255875398503</v>
      </c>
      <c r="J235" s="26">
        <f t="shared" si="58"/>
        <v>3613.320893166022</v>
      </c>
      <c r="K235" s="26">
        <f t="shared" si="59"/>
        <v>5063.5302819136778</v>
      </c>
      <c r="L235" s="26">
        <f t="shared" si="60"/>
        <v>3473.6860520054129</v>
      </c>
      <c r="M235" s="26">
        <f t="shared" si="61"/>
        <v>5203.1651230742873</v>
      </c>
      <c r="N235" s="26">
        <f t="shared" si="62"/>
        <v>2.7357488370493801</v>
      </c>
      <c r="O235" s="24">
        <f t="shared" si="63"/>
        <v>2.60305535252391</v>
      </c>
      <c r="P235" s="26">
        <f t="shared" si="64"/>
        <v>2.167992535899613</v>
      </c>
      <c r="Q235" s="26">
        <f t="shared" si="65"/>
        <v>3.0381181691482064</v>
      </c>
      <c r="R235" s="26">
        <f t="shared" si="66"/>
        <v>2.0842116312032477</v>
      </c>
      <c r="S235" s="26">
        <f t="shared" si="67"/>
        <v>3.1218990738445722</v>
      </c>
      <c r="T235" s="112"/>
    </row>
    <row r="236" spans="1:20" x14ac:dyDescent="0.35">
      <c r="A236">
        <f>sample!B236</f>
        <v>1.6052451565123498</v>
      </c>
      <c r="B236">
        <v>0.29311051962950768</v>
      </c>
      <c r="C236">
        <f t="shared" si="51"/>
        <v>3898.3699110724524</v>
      </c>
      <c r="D236" s="25">
        <f t="shared" si="52"/>
        <v>0.25120461200936195</v>
      </c>
      <c r="E236" s="26">
        <f t="shared" si="53"/>
        <v>0.19660023547647992</v>
      </c>
      <c r="F236" s="26">
        <f t="shared" si="54"/>
        <v>0.30580898854224398</v>
      </c>
      <c r="G236" s="26">
        <f t="shared" si="55"/>
        <v>0.18608496298823948</v>
      </c>
      <c r="H236" s="26">
        <f t="shared" si="56"/>
        <v>0.31632426103048439</v>
      </c>
      <c r="I236" s="26">
        <f t="shared" si="57"/>
        <v>3341.0213397245138</v>
      </c>
      <c r="J236" s="26">
        <f t="shared" si="58"/>
        <v>2614.7831318371827</v>
      </c>
      <c r="K236" s="26">
        <f t="shared" si="59"/>
        <v>4067.2595476118449</v>
      </c>
      <c r="L236" s="26">
        <f t="shared" si="60"/>
        <v>2474.9300077435851</v>
      </c>
      <c r="M236" s="26">
        <f t="shared" si="61"/>
        <v>4207.1126717054422</v>
      </c>
      <c r="N236" s="26">
        <f t="shared" si="62"/>
        <v>2.3390219466434714</v>
      </c>
      <c r="O236" s="24">
        <f t="shared" si="63"/>
        <v>2.0046128038347084</v>
      </c>
      <c r="P236" s="26">
        <f t="shared" si="64"/>
        <v>1.5688698791023095</v>
      </c>
      <c r="Q236" s="26">
        <f t="shared" si="65"/>
        <v>2.4403557285671069</v>
      </c>
      <c r="R236" s="26">
        <f t="shared" si="66"/>
        <v>1.484958004646151</v>
      </c>
      <c r="S236" s="26">
        <f t="shared" si="67"/>
        <v>2.5242676030232651</v>
      </c>
      <c r="T236" s="112"/>
    </row>
    <row r="237" spans="1:20" x14ac:dyDescent="0.35">
      <c r="A237">
        <f>sample!B237</f>
        <v>1.9181312670330595</v>
      </c>
      <c r="B237">
        <v>0.38278733151325978</v>
      </c>
      <c r="C237">
        <f t="shared" si="51"/>
        <v>5091.0715091263546</v>
      </c>
      <c r="D237" s="25">
        <f t="shared" si="52"/>
        <v>0.33867958991513414</v>
      </c>
      <c r="E237" s="26">
        <f t="shared" si="53"/>
        <v>0.2841490228872971</v>
      </c>
      <c r="F237" s="26">
        <f t="shared" si="54"/>
        <v>0.39321015694297118</v>
      </c>
      <c r="G237" s="26">
        <f t="shared" si="55"/>
        <v>0.27364796404102182</v>
      </c>
      <c r="H237" s="26">
        <f t="shared" si="56"/>
        <v>0.40371121578924646</v>
      </c>
      <c r="I237" s="26">
        <f t="shared" si="57"/>
        <v>4504.4385458712841</v>
      </c>
      <c r="J237" s="26">
        <f t="shared" si="58"/>
        <v>3779.1820044010515</v>
      </c>
      <c r="K237" s="26">
        <f t="shared" si="59"/>
        <v>5229.6950873415162</v>
      </c>
      <c r="L237" s="26">
        <f t="shared" si="60"/>
        <v>3639.5179217455902</v>
      </c>
      <c r="M237" s="26">
        <f t="shared" si="61"/>
        <v>5369.3591699969775</v>
      </c>
      <c r="N237" s="26">
        <f t="shared" si="62"/>
        <v>3.0546429054758124</v>
      </c>
      <c r="O237" s="24">
        <f t="shared" si="63"/>
        <v>2.7026631275227704</v>
      </c>
      <c r="P237" s="26">
        <f t="shared" si="64"/>
        <v>2.2675092026406309</v>
      </c>
      <c r="Q237" s="26">
        <f t="shared" si="65"/>
        <v>3.1378170524049094</v>
      </c>
      <c r="R237" s="26">
        <f t="shared" si="66"/>
        <v>2.1837107530473538</v>
      </c>
      <c r="S237" s="26">
        <f t="shared" si="67"/>
        <v>3.2216155019981865</v>
      </c>
      <c r="T237" s="112"/>
    </row>
    <row r="238" spans="1:20" x14ac:dyDescent="0.35">
      <c r="A238">
        <f>sample!B238</f>
        <v>1.9210655516420871</v>
      </c>
      <c r="B238">
        <v>0.30657360828991631</v>
      </c>
      <c r="C238">
        <f t="shared" si="51"/>
        <v>4077.4289902558871</v>
      </c>
      <c r="D238" s="25">
        <f t="shared" si="52"/>
        <v>0.33949994106756065</v>
      </c>
      <c r="E238" s="26">
        <f t="shared" si="53"/>
        <v>0.28496836782311458</v>
      </c>
      <c r="F238" s="26">
        <f t="shared" si="54"/>
        <v>0.39403151431200673</v>
      </c>
      <c r="G238" s="26">
        <f t="shared" si="55"/>
        <v>0.27446711520772232</v>
      </c>
      <c r="H238" s="26">
        <f t="shared" si="56"/>
        <v>0.40453276692739898</v>
      </c>
      <c r="I238" s="26">
        <f t="shared" si="57"/>
        <v>4515.3492161985569</v>
      </c>
      <c r="J238" s="26">
        <f t="shared" si="58"/>
        <v>3790.0792920474241</v>
      </c>
      <c r="K238" s="26">
        <f t="shared" si="59"/>
        <v>5240.6191403496887</v>
      </c>
      <c r="L238" s="26">
        <f t="shared" si="60"/>
        <v>3650.4126322627071</v>
      </c>
      <c r="M238" s="26">
        <f t="shared" si="61"/>
        <v>5380.2858001344066</v>
      </c>
      <c r="N238" s="26">
        <f t="shared" si="62"/>
        <v>2.4464573941535321</v>
      </c>
      <c r="O238" s="24">
        <f t="shared" si="63"/>
        <v>2.7092095297191339</v>
      </c>
      <c r="P238" s="26">
        <f t="shared" si="64"/>
        <v>2.2740475752284546</v>
      </c>
      <c r="Q238" s="26">
        <f t="shared" si="65"/>
        <v>3.1443714842098132</v>
      </c>
      <c r="R238" s="26">
        <f t="shared" si="66"/>
        <v>2.1902475793576244</v>
      </c>
      <c r="S238" s="26">
        <f t="shared" si="67"/>
        <v>3.2281714800806438</v>
      </c>
      <c r="T238" s="112"/>
    </row>
    <row r="239" spans="1:20" x14ac:dyDescent="0.35">
      <c r="A239">
        <f>sample!B239</f>
        <v>1.8343183494332054</v>
      </c>
      <c r="B239">
        <v>0.36628694599494482</v>
      </c>
      <c r="C239">
        <f t="shared" si="51"/>
        <v>4871.6163817327661</v>
      </c>
      <c r="D239" s="25">
        <f t="shared" si="52"/>
        <v>0.31524763538361367</v>
      </c>
      <c r="E239" s="26">
        <f t="shared" si="53"/>
        <v>0.26073248295104073</v>
      </c>
      <c r="F239" s="26">
        <f t="shared" si="54"/>
        <v>0.3697627878161866</v>
      </c>
      <c r="G239" s="26">
        <f t="shared" si="55"/>
        <v>0.25023439252377855</v>
      </c>
      <c r="H239" s="26">
        <f t="shared" si="56"/>
        <v>0.38026087824344879</v>
      </c>
      <c r="I239" s="26">
        <f t="shared" si="57"/>
        <v>4192.7935506020622</v>
      </c>
      <c r="J239" s="26">
        <f t="shared" si="58"/>
        <v>3467.7420232488416</v>
      </c>
      <c r="K239" s="26">
        <f t="shared" si="59"/>
        <v>4917.8450779552822</v>
      </c>
      <c r="L239" s="26">
        <f t="shared" si="60"/>
        <v>3328.1174205662546</v>
      </c>
      <c r="M239" s="26">
        <f t="shared" si="61"/>
        <v>5057.4696806378688</v>
      </c>
      <c r="N239" s="26">
        <f t="shared" si="62"/>
        <v>2.9229698290396593</v>
      </c>
      <c r="O239" s="24">
        <f t="shared" si="63"/>
        <v>2.5156761303612374</v>
      </c>
      <c r="P239" s="26">
        <f t="shared" si="64"/>
        <v>2.080645213949305</v>
      </c>
      <c r="Q239" s="26">
        <f t="shared" si="65"/>
        <v>2.9507070467731693</v>
      </c>
      <c r="R239" s="26">
        <f t="shared" si="66"/>
        <v>1.9968704523397527</v>
      </c>
      <c r="S239" s="26">
        <f t="shared" si="67"/>
        <v>3.0344818083827212</v>
      </c>
      <c r="T239" s="112"/>
    </row>
    <row r="240" spans="1:20" x14ac:dyDescent="0.35">
      <c r="A240">
        <f>sample!B240</f>
        <v>1.688806082289199</v>
      </c>
      <c r="B240">
        <v>0.31210169619759082</v>
      </c>
      <c r="C240">
        <f t="shared" si="51"/>
        <v>4150.9525594279585</v>
      </c>
      <c r="D240" s="25">
        <f t="shared" si="52"/>
        <v>0.27456611605296166</v>
      </c>
      <c r="E240" s="26">
        <f t="shared" si="53"/>
        <v>0.22001654810844454</v>
      </c>
      <c r="F240" s="26">
        <f t="shared" si="54"/>
        <v>0.32911568399747881</v>
      </c>
      <c r="G240" s="26">
        <f t="shared" si="55"/>
        <v>0.20951183021816761</v>
      </c>
      <c r="H240" s="26">
        <f t="shared" si="56"/>
        <v>0.33962040188775572</v>
      </c>
      <c r="I240" s="26">
        <f t="shared" si="57"/>
        <v>3651.7293435043903</v>
      </c>
      <c r="J240" s="26">
        <f t="shared" si="58"/>
        <v>2926.2200898423121</v>
      </c>
      <c r="K240" s="26">
        <f t="shared" si="59"/>
        <v>4377.238597166468</v>
      </c>
      <c r="L240" s="26">
        <f t="shared" si="60"/>
        <v>2786.5073419016289</v>
      </c>
      <c r="M240" s="26">
        <f t="shared" si="61"/>
        <v>4516.9513451071516</v>
      </c>
      <c r="N240" s="26">
        <f t="shared" si="62"/>
        <v>2.490571535656775</v>
      </c>
      <c r="O240" s="24">
        <f t="shared" si="63"/>
        <v>2.191037606102634</v>
      </c>
      <c r="P240" s="26">
        <f t="shared" si="64"/>
        <v>1.7557320539053871</v>
      </c>
      <c r="Q240" s="26">
        <f t="shared" si="65"/>
        <v>2.6263431582998806</v>
      </c>
      <c r="R240" s="26">
        <f t="shared" si="66"/>
        <v>1.6719044051409773</v>
      </c>
      <c r="S240" s="26">
        <f t="shared" si="67"/>
        <v>2.7101708070642907</v>
      </c>
      <c r="T240" s="112"/>
    </row>
    <row r="241" spans="1:20" x14ac:dyDescent="0.35">
      <c r="A241">
        <f>sample!B241</f>
        <v>1.7136829990878504</v>
      </c>
      <c r="B241">
        <v>0.34235951838972284</v>
      </c>
      <c r="C241">
        <f t="shared" si="51"/>
        <v>4553.3815945833139</v>
      </c>
      <c r="D241" s="25">
        <f t="shared" si="52"/>
        <v>0.28152106762848622</v>
      </c>
      <c r="E241" s="26">
        <f t="shared" si="53"/>
        <v>0.22698288246806864</v>
      </c>
      <c r="F241" s="26">
        <f t="shared" si="54"/>
        <v>0.33605925278890381</v>
      </c>
      <c r="G241" s="26">
        <f t="shared" si="55"/>
        <v>0.21648035658297665</v>
      </c>
      <c r="H241" s="26">
        <f t="shared" si="56"/>
        <v>0.34656177867399579</v>
      </c>
      <c r="I241" s="26">
        <f t="shared" si="57"/>
        <v>3744.230199458867</v>
      </c>
      <c r="J241" s="26">
        <f t="shared" si="58"/>
        <v>3018.8723368253131</v>
      </c>
      <c r="K241" s="26">
        <f t="shared" si="59"/>
        <v>4469.5880620924208</v>
      </c>
      <c r="L241" s="26">
        <f t="shared" si="60"/>
        <v>2879.1887425535897</v>
      </c>
      <c r="M241" s="26">
        <f t="shared" si="61"/>
        <v>4609.2716563641434</v>
      </c>
      <c r="N241" s="26">
        <f t="shared" si="62"/>
        <v>2.7320289567499882</v>
      </c>
      <c r="O241" s="24">
        <f t="shared" si="63"/>
        <v>2.24653811967532</v>
      </c>
      <c r="P241" s="26">
        <f t="shared" si="64"/>
        <v>1.8113234020951878</v>
      </c>
      <c r="Q241" s="26">
        <f t="shared" si="65"/>
        <v>2.6817528372554524</v>
      </c>
      <c r="R241" s="26">
        <f t="shared" si="66"/>
        <v>1.7275132455321538</v>
      </c>
      <c r="S241" s="26">
        <f t="shared" si="67"/>
        <v>2.7655629938184858</v>
      </c>
      <c r="T241" s="112"/>
    </row>
    <row r="242" spans="1:20" x14ac:dyDescent="0.35">
      <c r="A242">
        <f>sample!B242</f>
        <v>1.5500575057934942</v>
      </c>
      <c r="B242">
        <v>0.24027932944173427</v>
      </c>
      <c r="C242">
        <f t="shared" si="51"/>
        <v>3195.7150815750661</v>
      </c>
      <c r="D242" s="25">
        <f t="shared" si="52"/>
        <v>0.23577555215346324</v>
      </c>
      <c r="E242" s="26">
        <f t="shared" si="53"/>
        <v>0.18112099998402095</v>
      </c>
      <c r="F242" s="26">
        <f t="shared" si="54"/>
        <v>0.2904301043229055</v>
      </c>
      <c r="G242" s="26">
        <f t="shared" si="55"/>
        <v>0.17059606507448388</v>
      </c>
      <c r="H242" s="26">
        <f t="shared" si="56"/>
        <v>0.3009550392324426</v>
      </c>
      <c r="I242" s="26">
        <f t="shared" si="57"/>
        <v>3135.8148436410611</v>
      </c>
      <c r="J242" s="26">
        <f t="shared" si="58"/>
        <v>2408.9092997874786</v>
      </c>
      <c r="K242" s="26">
        <f t="shared" si="59"/>
        <v>3862.7203874946431</v>
      </c>
      <c r="L242" s="26">
        <f t="shared" si="60"/>
        <v>2268.9276654906357</v>
      </c>
      <c r="M242" s="26">
        <f t="shared" si="61"/>
        <v>4002.7020217914865</v>
      </c>
      <c r="N242" s="26">
        <f t="shared" si="62"/>
        <v>1.9174290489450396</v>
      </c>
      <c r="O242" s="24">
        <f t="shared" si="63"/>
        <v>1.8814889061846365</v>
      </c>
      <c r="P242" s="26">
        <f t="shared" si="64"/>
        <v>1.445345579872487</v>
      </c>
      <c r="Q242" s="26">
        <f t="shared" si="65"/>
        <v>2.317632232496786</v>
      </c>
      <c r="R242" s="26">
        <f t="shared" si="66"/>
        <v>1.3613565992943815</v>
      </c>
      <c r="S242" s="26">
        <f t="shared" si="67"/>
        <v>2.401621213074892</v>
      </c>
      <c r="T242" s="112"/>
    </row>
    <row r="243" spans="1:20" x14ac:dyDescent="0.35">
      <c r="A243">
        <f>sample!B243</f>
        <v>1.6024114399604532</v>
      </c>
      <c r="B243">
        <v>0.21834287045443085</v>
      </c>
      <c r="C243">
        <f t="shared" si="51"/>
        <v>2903.9601770439303</v>
      </c>
      <c r="D243" s="25">
        <f t="shared" si="52"/>
        <v>0.25041237712122372</v>
      </c>
      <c r="E243" s="26">
        <f t="shared" si="53"/>
        <v>0.19580569469528139</v>
      </c>
      <c r="F243" s="26">
        <f t="shared" si="54"/>
        <v>0.30501905954716602</v>
      </c>
      <c r="G243" s="26">
        <f t="shared" si="55"/>
        <v>0.18528997815666631</v>
      </c>
      <c r="H243" s="26">
        <f t="shared" si="56"/>
        <v>0.31553477608578112</v>
      </c>
      <c r="I243" s="26">
        <f t="shared" si="57"/>
        <v>3330.4846157122752</v>
      </c>
      <c r="J243" s="26">
        <f t="shared" si="58"/>
        <v>2604.2157394472424</v>
      </c>
      <c r="K243" s="26">
        <f t="shared" si="59"/>
        <v>4056.7534919773079</v>
      </c>
      <c r="L243" s="26">
        <f t="shared" si="60"/>
        <v>2464.3567094836621</v>
      </c>
      <c r="M243" s="26">
        <f t="shared" si="61"/>
        <v>4196.6125219408887</v>
      </c>
      <c r="N243" s="26">
        <f t="shared" si="62"/>
        <v>1.7423761062263581</v>
      </c>
      <c r="O243" s="24">
        <f t="shared" si="63"/>
        <v>1.9982907694273651</v>
      </c>
      <c r="P243" s="26">
        <f t="shared" si="64"/>
        <v>1.5625294436683455</v>
      </c>
      <c r="Q243" s="26">
        <f t="shared" si="65"/>
        <v>2.4340520951863844</v>
      </c>
      <c r="R243" s="26">
        <f t="shared" si="66"/>
        <v>1.4786140256901972</v>
      </c>
      <c r="S243" s="26">
        <f t="shared" si="67"/>
        <v>2.5179675131645332</v>
      </c>
      <c r="T243" s="112"/>
    </row>
    <row r="244" spans="1:20" x14ac:dyDescent="0.35">
      <c r="A244">
        <f>sample!B244</f>
        <v>1.7875084584346257</v>
      </c>
      <c r="B244">
        <v>0.33838600186762335</v>
      </c>
      <c r="C244">
        <f t="shared" si="51"/>
        <v>4500.53382483939</v>
      </c>
      <c r="D244" s="25">
        <f t="shared" si="52"/>
        <v>0.30216078351263126</v>
      </c>
      <c r="E244" s="26">
        <f t="shared" si="53"/>
        <v>0.24764302899103957</v>
      </c>
      <c r="F244" s="26">
        <f t="shared" si="54"/>
        <v>0.35667853803422295</v>
      </c>
      <c r="G244" s="26">
        <f t="shared" si="55"/>
        <v>0.23714443747436281</v>
      </c>
      <c r="H244" s="26">
        <f t="shared" si="56"/>
        <v>0.36717712955089971</v>
      </c>
      <c r="I244" s="26">
        <f t="shared" si="57"/>
        <v>4018.7384207179962</v>
      </c>
      <c r="J244" s="26">
        <f t="shared" si="58"/>
        <v>3293.6522855808262</v>
      </c>
      <c r="K244" s="26">
        <f t="shared" si="59"/>
        <v>4743.8245558551653</v>
      </c>
      <c r="L244" s="26">
        <f t="shared" si="60"/>
        <v>3154.0210184090256</v>
      </c>
      <c r="M244" s="26">
        <f t="shared" si="61"/>
        <v>4883.4558230269658</v>
      </c>
      <c r="N244" s="26">
        <f t="shared" si="62"/>
        <v>2.700320294903634</v>
      </c>
      <c r="O244" s="24">
        <f t="shared" si="63"/>
        <v>2.4112430524307977</v>
      </c>
      <c r="P244" s="26">
        <f t="shared" si="64"/>
        <v>1.9761913713484955</v>
      </c>
      <c r="Q244" s="26">
        <f t="shared" si="65"/>
        <v>2.846294733513099</v>
      </c>
      <c r="R244" s="26">
        <f t="shared" si="66"/>
        <v>1.8924126110454154</v>
      </c>
      <c r="S244" s="26">
        <f t="shared" si="67"/>
        <v>2.9300734938161792</v>
      </c>
      <c r="T244" s="112"/>
    </row>
    <row r="245" spans="1:20" x14ac:dyDescent="0.35">
      <c r="A245">
        <f>sample!B245</f>
        <v>1.6773391796062387</v>
      </c>
      <c r="B245">
        <v>0.25629185761324103</v>
      </c>
      <c r="C245">
        <f t="shared" si="51"/>
        <v>3408.6817062561054</v>
      </c>
      <c r="D245" s="25">
        <f t="shared" si="52"/>
        <v>0.27136026246882439</v>
      </c>
      <c r="E245" s="26">
        <f t="shared" si="53"/>
        <v>0.21680468481543116</v>
      </c>
      <c r="F245" s="26">
        <f t="shared" si="54"/>
        <v>0.32591584012221764</v>
      </c>
      <c r="G245" s="26">
        <f t="shared" si="55"/>
        <v>0.2062988096236627</v>
      </c>
      <c r="H245" s="26">
        <f t="shared" si="56"/>
        <v>0.33642171531398607</v>
      </c>
      <c r="I245" s="26">
        <f t="shared" si="57"/>
        <v>3609.0914908353648</v>
      </c>
      <c r="J245" s="26">
        <f t="shared" si="58"/>
        <v>2883.5023080452343</v>
      </c>
      <c r="K245" s="26">
        <f t="shared" si="59"/>
        <v>4334.6806736254948</v>
      </c>
      <c r="L245" s="26">
        <f t="shared" si="60"/>
        <v>2743.7741679947144</v>
      </c>
      <c r="M245" s="26">
        <f t="shared" si="61"/>
        <v>4474.4088136760147</v>
      </c>
      <c r="N245" s="26">
        <f t="shared" si="62"/>
        <v>2.0452090237536633</v>
      </c>
      <c r="O245" s="24">
        <f t="shared" si="63"/>
        <v>2.1654548945012189</v>
      </c>
      <c r="P245" s="26">
        <f t="shared" si="64"/>
        <v>1.7301013848271405</v>
      </c>
      <c r="Q245" s="26">
        <f t="shared" si="65"/>
        <v>2.6008084041752966</v>
      </c>
      <c r="R245" s="26">
        <f t="shared" si="66"/>
        <v>1.6462645007968286</v>
      </c>
      <c r="S245" s="26">
        <f t="shared" si="67"/>
        <v>2.6846452882056089</v>
      </c>
      <c r="T245" s="112"/>
    </row>
    <row r="246" spans="1:20" x14ac:dyDescent="0.35">
      <c r="A246">
        <f>sample!B246</f>
        <v>1.7943129659897454</v>
      </c>
      <c r="B246">
        <v>0.29584406201497276</v>
      </c>
      <c r="C246">
        <f t="shared" si="51"/>
        <v>3934.726024799138</v>
      </c>
      <c r="D246" s="25">
        <f t="shared" si="52"/>
        <v>0.30406315031010012</v>
      </c>
      <c r="E246" s="26">
        <f t="shared" si="53"/>
        <v>0.24954627319854797</v>
      </c>
      <c r="F246" s="26">
        <f t="shared" si="54"/>
        <v>0.35858002742165229</v>
      </c>
      <c r="G246" s="26">
        <f t="shared" si="55"/>
        <v>0.23904785064645312</v>
      </c>
      <c r="H246" s="26">
        <f t="shared" si="56"/>
        <v>0.36907844997374711</v>
      </c>
      <c r="I246" s="26">
        <f t="shared" si="57"/>
        <v>4044.0398991243314</v>
      </c>
      <c r="J246" s="26">
        <f t="shared" si="58"/>
        <v>3318.9654335406881</v>
      </c>
      <c r="K246" s="26">
        <f t="shared" si="59"/>
        <v>4769.1143647079753</v>
      </c>
      <c r="L246" s="26">
        <f t="shared" si="60"/>
        <v>3179.3364135978268</v>
      </c>
      <c r="M246" s="26">
        <f t="shared" si="61"/>
        <v>4908.7433846508366</v>
      </c>
      <c r="N246" s="26">
        <f t="shared" si="62"/>
        <v>2.3608356148794827</v>
      </c>
      <c r="O246" s="24">
        <f t="shared" si="63"/>
        <v>2.4264239394745988</v>
      </c>
      <c r="P246" s="26">
        <f t="shared" si="64"/>
        <v>1.9913792601244127</v>
      </c>
      <c r="Q246" s="26">
        <f t="shared" si="65"/>
        <v>2.8614686188247851</v>
      </c>
      <c r="R246" s="26">
        <f t="shared" si="66"/>
        <v>1.907601848158696</v>
      </c>
      <c r="S246" s="26">
        <f t="shared" si="67"/>
        <v>2.9452460307905017</v>
      </c>
      <c r="T246" s="112"/>
    </row>
    <row r="247" spans="1:20" x14ac:dyDescent="0.35">
      <c r="A247">
        <f>sample!B247</f>
        <v>1.9004748573876016</v>
      </c>
      <c r="B247">
        <v>0.37740572127049488</v>
      </c>
      <c r="C247">
        <f t="shared" si="51"/>
        <v>5019.4960928975815</v>
      </c>
      <c r="D247" s="25">
        <f t="shared" si="52"/>
        <v>0.33374330801671004</v>
      </c>
      <c r="E247" s="26">
        <f t="shared" si="53"/>
        <v>0.27921812950360736</v>
      </c>
      <c r="F247" s="26">
        <f t="shared" si="54"/>
        <v>0.38826848652981272</v>
      </c>
      <c r="G247" s="26">
        <f t="shared" si="55"/>
        <v>0.26871810833424259</v>
      </c>
      <c r="H247" s="26">
        <f t="shared" si="56"/>
        <v>0.39876850769917749</v>
      </c>
      <c r="I247" s="26">
        <f t="shared" si="57"/>
        <v>4438.7859966222441</v>
      </c>
      <c r="J247" s="26">
        <f t="shared" si="58"/>
        <v>3713.6011223979776</v>
      </c>
      <c r="K247" s="26">
        <f t="shared" si="59"/>
        <v>5163.9708708465087</v>
      </c>
      <c r="L247" s="26">
        <f t="shared" si="60"/>
        <v>3573.9508408454267</v>
      </c>
      <c r="M247" s="26">
        <f t="shared" si="61"/>
        <v>5303.6211523990614</v>
      </c>
      <c r="N247" s="26">
        <f t="shared" si="62"/>
        <v>3.0116976557385486</v>
      </c>
      <c r="O247" s="24">
        <f t="shared" si="63"/>
        <v>2.6632715979733463</v>
      </c>
      <c r="P247" s="26">
        <f t="shared" si="64"/>
        <v>2.2281606734387864</v>
      </c>
      <c r="Q247" s="26">
        <f t="shared" si="65"/>
        <v>3.0983825225079049</v>
      </c>
      <c r="R247" s="26">
        <f t="shared" si="66"/>
        <v>2.1443705045072559</v>
      </c>
      <c r="S247" s="26">
        <f t="shared" si="67"/>
        <v>3.1821726914394368</v>
      </c>
      <c r="T247" s="112"/>
    </row>
    <row r="248" spans="1:20" x14ac:dyDescent="0.35">
      <c r="A248">
        <f>sample!B248</f>
        <v>1.8177308877951164</v>
      </c>
      <c r="B248">
        <v>0.33428132470840188</v>
      </c>
      <c r="C248">
        <f t="shared" si="51"/>
        <v>4445.941618621745</v>
      </c>
      <c r="D248" s="25">
        <f t="shared" si="52"/>
        <v>0.31061020408987572</v>
      </c>
      <c r="E248" s="26">
        <f t="shared" si="53"/>
        <v>0.25609504885865675</v>
      </c>
      <c r="F248" s="26">
        <f t="shared" si="54"/>
        <v>0.36512535932109469</v>
      </c>
      <c r="G248" s="26">
        <f t="shared" si="55"/>
        <v>0.24559695789245384</v>
      </c>
      <c r="H248" s="26">
        <f t="shared" si="56"/>
        <v>0.3756234502872976</v>
      </c>
      <c r="I248" s="26">
        <f t="shared" si="57"/>
        <v>4131.1157143953469</v>
      </c>
      <c r="J248" s="26">
        <f t="shared" si="58"/>
        <v>3406.0641498201348</v>
      </c>
      <c r="K248" s="26">
        <f t="shared" si="59"/>
        <v>4856.1672789705599</v>
      </c>
      <c r="L248" s="26">
        <f t="shared" si="60"/>
        <v>3266.4395399696364</v>
      </c>
      <c r="M248" s="26">
        <f t="shared" si="61"/>
        <v>4995.7918888210579</v>
      </c>
      <c r="N248" s="26">
        <f t="shared" si="62"/>
        <v>2.6675649711730469</v>
      </c>
      <c r="O248" s="24">
        <f t="shared" si="63"/>
        <v>2.478669428637208</v>
      </c>
      <c r="P248" s="26">
        <f t="shared" si="64"/>
        <v>2.0436384898920807</v>
      </c>
      <c r="Q248" s="26">
        <f t="shared" si="65"/>
        <v>2.9137003673823356</v>
      </c>
      <c r="R248" s="26">
        <f t="shared" si="66"/>
        <v>1.9598637239817818</v>
      </c>
      <c r="S248" s="26">
        <f t="shared" si="67"/>
        <v>2.9974751332926348</v>
      </c>
      <c r="T248" s="112"/>
    </row>
    <row r="249" spans="1:20" x14ac:dyDescent="0.35">
      <c r="A249">
        <f>sample!B249</f>
        <v>1.6730693591400452</v>
      </c>
      <c r="B249">
        <v>0.28274845217764905</v>
      </c>
      <c r="C249">
        <f t="shared" si="51"/>
        <v>3760.5544139627318</v>
      </c>
      <c r="D249" s="25">
        <f t="shared" si="52"/>
        <v>0.27016652954689857</v>
      </c>
      <c r="E249" s="26">
        <f t="shared" si="53"/>
        <v>0.21560859116491687</v>
      </c>
      <c r="F249" s="26">
        <f t="shared" si="54"/>
        <v>0.32472446792888027</v>
      </c>
      <c r="G249" s="26">
        <f t="shared" si="55"/>
        <v>0.20510226136298793</v>
      </c>
      <c r="H249" s="26">
        <f t="shared" si="56"/>
        <v>0.33523079773080922</v>
      </c>
      <c r="I249" s="26">
        <f t="shared" si="57"/>
        <v>3593.2148429737508</v>
      </c>
      <c r="J249" s="26">
        <f t="shared" si="58"/>
        <v>2867.5942624933946</v>
      </c>
      <c r="K249" s="26">
        <f t="shared" si="59"/>
        <v>4318.8354234541075</v>
      </c>
      <c r="L249" s="26">
        <f t="shared" si="60"/>
        <v>2727.8600761277394</v>
      </c>
      <c r="M249" s="26">
        <f t="shared" si="61"/>
        <v>4458.5696098197632</v>
      </c>
      <c r="N249" s="26">
        <f t="shared" si="62"/>
        <v>2.2563326483776391</v>
      </c>
      <c r="O249" s="24">
        <f t="shared" si="63"/>
        <v>2.1559289057842506</v>
      </c>
      <c r="P249" s="26">
        <f t="shared" si="64"/>
        <v>1.7205565574960366</v>
      </c>
      <c r="Q249" s="26">
        <f t="shared" si="65"/>
        <v>2.5913012540724645</v>
      </c>
      <c r="R249" s="26">
        <f t="shared" si="66"/>
        <v>1.6367160456766436</v>
      </c>
      <c r="S249" s="26">
        <f t="shared" si="67"/>
        <v>2.6751417658918579</v>
      </c>
      <c r="T249" s="112"/>
    </row>
    <row r="250" spans="1:20" x14ac:dyDescent="0.35">
      <c r="A250">
        <f>sample!B250</f>
        <v>1.9996965913555844</v>
      </c>
      <c r="B250">
        <v>0.31680682479562777</v>
      </c>
      <c r="C250">
        <f t="shared" si="51"/>
        <v>4213.5307697818498</v>
      </c>
      <c r="D250" s="25">
        <f t="shared" si="52"/>
        <v>0.36148317467994184</v>
      </c>
      <c r="E250" s="26">
        <f t="shared" si="53"/>
        <v>0.30691289400942079</v>
      </c>
      <c r="F250" s="26">
        <f t="shared" si="54"/>
        <v>0.4160534553504629</v>
      </c>
      <c r="G250" s="26">
        <f t="shared" si="55"/>
        <v>0.29640418742864438</v>
      </c>
      <c r="H250" s="26">
        <f t="shared" si="56"/>
        <v>0.4265621619312393</v>
      </c>
      <c r="I250" s="26">
        <f t="shared" si="57"/>
        <v>4807.7262232432267</v>
      </c>
      <c r="J250" s="26">
        <f t="shared" si="58"/>
        <v>4081.9414903252964</v>
      </c>
      <c r="K250" s="26">
        <f t="shared" si="59"/>
        <v>5533.5109561611562</v>
      </c>
      <c r="L250" s="26">
        <f t="shared" si="60"/>
        <v>3942.17569280097</v>
      </c>
      <c r="M250" s="26">
        <f t="shared" si="61"/>
        <v>5673.2767536854826</v>
      </c>
      <c r="N250" s="26">
        <f t="shared" si="62"/>
        <v>2.5281184618691097</v>
      </c>
      <c r="O250" s="24">
        <f t="shared" si="63"/>
        <v>2.8846357339459359</v>
      </c>
      <c r="P250" s="26">
        <f t="shared" si="64"/>
        <v>2.4491648941951776</v>
      </c>
      <c r="Q250" s="26">
        <f t="shared" si="65"/>
        <v>3.3201065736966937</v>
      </c>
      <c r="R250" s="26">
        <f t="shared" si="66"/>
        <v>2.3653054156805817</v>
      </c>
      <c r="S250" s="26">
        <f t="shared" si="67"/>
        <v>3.4039660522112896</v>
      </c>
      <c r="T250" s="112"/>
    </row>
    <row r="251" spans="1:20" x14ac:dyDescent="0.35">
      <c r="A251">
        <f>sample!B251</f>
        <v>1.8146498394539832</v>
      </c>
      <c r="B251">
        <v>0.32674435919991213</v>
      </c>
      <c r="C251">
        <f t="shared" si="51"/>
        <v>4345.6999773588313</v>
      </c>
      <c r="D251" s="25">
        <f t="shared" si="52"/>
        <v>0.3097488215404276</v>
      </c>
      <c r="E251" s="26">
        <f t="shared" si="53"/>
        <v>0.25523355466357633</v>
      </c>
      <c r="F251" s="26">
        <f t="shared" si="54"/>
        <v>0.36426408841727886</v>
      </c>
      <c r="G251" s="26">
        <f t="shared" si="55"/>
        <v>0.24473544219755378</v>
      </c>
      <c r="H251" s="26">
        <f t="shared" si="56"/>
        <v>0.37476220088330142</v>
      </c>
      <c r="I251" s="26">
        <f t="shared" si="57"/>
        <v>4119.6593264876865</v>
      </c>
      <c r="J251" s="26">
        <f t="shared" si="58"/>
        <v>3394.6062770255649</v>
      </c>
      <c r="K251" s="26">
        <f t="shared" si="59"/>
        <v>4844.712375949809</v>
      </c>
      <c r="L251" s="26">
        <f t="shared" si="60"/>
        <v>3254.9813812274656</v>
      </c>
      <c r="M251" s="26">
        <f t="shared" si="61"/>
        <v>4984.3372717479097</v>
      </c>
      <c r="N251" s="26">
        <f t="shared" si="62"/>
        <v>2.6074199864152985</v>
      </c>
      <c r="O251" s="24">
        <f t="shared" si="63"/>
        <v>2.4717955958926119</v>
      </c>
      <c r="P251" s="26">
        <f t="shared" si="64"/>
        <v>2.0367637662153388</v>
      </c>
      <c r="Q251" s="26">
        <f t="shared" si="65"/>
        <v>2.9068274255698854</v>
      </c>
      <c r="R251" s="26">
        <f t="shared" si="66"/>
        <v>1.9529888287364792</v>
      </c>
      <c r="S251" s="26">
        <f t="shared" si="67"/>
        <v>2.9906023630487457</v>
      </c>
      <c r="T251" s="112"/>
    </row>
    <row r="252" spans="1:20" x14ac:dyDescent="0.35">
      <c r="A252">
        <f>sample!B252</f>
        <v>1.7344091165833466</v>
      </c>
      <c r="B252">
        <v>0.30980760198685492</v>
      </c>
      <c r="C252">
        <f t="shared" si="51"/>
        <v>4120.4411064251699</v>
      </c>
      <c r="D252" s="25">
        <f t="shared" si="52"/>
        <v>0.28731556156423083</v>
      </c>
      <c r="E252" s="26">
        <f t="shared" si="53"/>
        <v>0.23278512897030301</v>
      </c>
      <c r="F252" s="26">
        <f t="shared" si="54"/>
        <v>0.34184599415815864</v>
      </c>
      <c r="G252" s="26">
        <f t="shared" si="55"/>
        <v>0.22228409601223081</v>
      </c>
      <c r="H252" s="26">
        <f t="shared" si="56"/>
        <v>0.35234702711623084</v>
      </c>
      <c r="I252" s="26">
        <f t="shared" si="57"/>
        <v>3821.2969688042699</v>
      </c>
      <c r="J252" s="26">
        <f t="shared" si="58"/>
        <v>3096.0422153050299</v>
      </c>
      <c r="K252" s="26">
        <f t="shared" si="59"/>
        <v>4546.5517223035104</v>
      </c>
      <c r="L252" s="26">
        <f t="shared" si="60"/>
        <v>2956.37847696267</v>
      </c>
      <c r="M252" s="26">
        <f t="shared" si="61"/>
        <v>4686.2154606458707</v>
      </c>
      <c r="N252" s="26">
        <f t="shared" si="62"/>
        <v>2.472264663855102</v>
      </c>
      <c r="O252" s="24">
        <f t="shared" si="63"/>
        <v>2.2927781812825621</v>
      </c>
      <c r="P252" s="26">
        <f t="shared" si="64"/>
        <v>1.8576253291830178</v>
      </c>
      <c r="Q252" s="26">
        <f t="shared" si="65"/>
        <v>2.7279310333821063</v>
      </c>
      <c r="R252" s="26">
        <f t="shared" si="66"/>
        <v>1.773827086177602</v>
      </c>
      <c r="S252" s="26">
        <f t="shared" si="67"/>
        <v>2.8117292763875223</v>
      </c>
      <c r="T252" s="112"/>
    </row>
    <row r="253" spans="1:20" x14ac:dyDescent="0.35">
      <c r="A253">
        <f>sample!B253</f>
        <v>1.7867718908183245</v>
      </c>
      <c r="B253">
        <v>0.3066779182797969</v>
      </c>
      <c r="C253">
        <f t="shared" si="51"/>
        <v>4078.8163131212991</v>
      </c>
      <c r="D253" s="25">
        <f t="shared" si="52"/>
        <v>0.30195485798958765</v>
      </c>
      <c r="E253" s="26">
        <f t="shared" si="53"/>
        <v>0.24743699830662286</v>
      </c>
      <c r="F253" s="26">
        <f t="shared" si="54"/>
        <v>0.35647271767255245</v>
      </c>
      <c r="G253" s="26">
        <f t="shared" si="55"/>
        <v>0.23693838653881308</v>
      </c>
      <c r="H253" s="26">
        <f t="shared" si="56"/>
        <v>0.36697132944036226</v>
      </c>
      <c r="I253" s="26">
        <f t="shared" si="57"/>
        <v>4015.9996112615163</v>
      </c>
      <c r="J253" s="26">
        <f t="shared" si="58"/>
        <v>3290.912077478084</v>
      </c>
      <c r="K253" s="26">
        <f t="shared" si="59"/>
        <v>4741.0871450449476</v>
      </c>
      <c r="L253" s="26">
        <f t="shared" si="60"/>
        <v>3151.2805409662137</v>
      </c>
      <c r="M253" s="26">
        <f t="shared" si="61"/>
        <v>4880.7186815568184</v>
      </c>
      <c r="N253" s="26">
        <f t="shared" si="62"/>
        <v>2.4472897878727795</v>
      </c>
      <c r="O253" s="24">
        <f t="shared" si="63"/>
        <v>2.4095997667569096</v>
      </c>
      <c r="P253" s="26">
        <f t="shared" si="64"/>
        <v>1.9745472464868503</v>
      </c>
      <c r="Q253" s="26">
        <f t="shared" si="65"/>
        <v>2.8446522870269684</v>
      </c>
      <c r="R253" s="26">
        <f t="shared" si="66"/>
        <v>1.8907683245797282</v>
      </c>
      <c r="S253" s="26">
        <f t="shared" si="67"/>
        <v>2.9284312089340907</v>
      </c>
      <c r="T253" s="112"/>
    </row>
    <row r="254" spans="1:20" x14ac:dyDescent="0.35">
      <c r="A254">
        <f>sample!B254</f>
        <v>1.7192057346228413</v>
      </c>
      <c r="B254">
        <v>0.29113504290652475</v>
      </c>
      <c r="C254">
        <f t="shared" si="51"/>
        <v>3872.0960706567794</v>
      </c>
      <c r="D254" s="25">
        <f t="shared" si="52"/>
        <v>0.28306508365431354</v>
      </c>
      <c r="E254" s="26">
        <f t="shared" si="53"/>
        <v>0.22852911806769821</v>
      </c>
      <c r="F254" s="26">
        <f t="shared" si="54"/>
        <v>0.33760104924092887</v>
      </c>
      <c r="G254" s="26">
        <f t="shared" si="55"/>
        <v>0.21802701961031115</v>
      </c>
      <c r="H254" s="26">
        <f t="shared" si="56"/>
        <v>0.34810314769831596</v>
      </c>
      <c r="I254" s="26">
        <f t="shared" si="57"/>
        <v>3764.7656126023699</v>
      </c>
      <c r="J254" s="26">
        <f t="shared" si="58"/>
        <v>3039.4372703003864</v>
      </c>
      <c r="K254" s="26">
        <f t="shared" si="59"/>
        <v>4490.0939549043542</v>
      </c>
      <c r="L254" s="26">
        <f t="shared" si="60"/>
        <v>2899.7593608171383</v>
      </c>
      <c r="M254" s="26">
        <f t="shared" si="61"/>
        <v>4629.7718643876024</v>
      </c>
      <c r="N254" s="26">
        <f t="shared" si="62"/>
        <v>2.3232576423940676</v>
      </c>
      <c r="O254" s="24">
        <f t="shared" si="63"/>
        <v>2.2588593675614219</v>
      </c>
      <c r="P254" s="26">
        <f t="shared" si="64"/>
        <v>1.8236623621802317</v>
      </c>
      <c r="Q254" s="26">
        <f t="shared" si="65"/>
        <v>2.6940563729426126</v>
      </c>
      <c r="R254" s="26">
        <f t="shared" si="66"/>
        <v>1.739855616490283</v>
      </c>
      <c r="S254" s="26">
        <f t="shared" si="67"/>
        <v>2.7778631186325611</v>
      </c>
      <c r="T254" s="112"/>
    </row>
    <row r="255" spans="1:20" x14ac:dyDescent="0.35">
      <c r="A255">
        <f>sample!B255</f>
        <v>1.6402668039483403</v>
      </c>
      <c r="B255">
        <v>0.27672629258959069</v>
      </c>
      <c r="C255">
        <f t="shared" si="51"/>
        <v>3680.4596914415561</v>
      </c>
      <c r="D255" s="25">
        <f t="shared" si="52"/>
        <v>0.26099577158045528</v>
      </c>
      <c r="E255" s="26">
        <f t="shared" si="53"/>
        <v>0.20641747303675484</v>
      </c>
      <c r="F255" s="26">
        <f t="shared" si="54"/>
        <v>0.31557407012415573</v>
      </c>
      <c r="G255" s="26">
        <f t="shared" si="55"/>
        <v>0.1959072224383262</v>
      </c>
      <c r="H255" s="26">
        <f t="shared" si="56"/>
        <v>0.32608432072258436</v>
      </c>
      <c r="I255" s="26">
        <f t="shared" si="57"/>
        <v>3471.2437620200553</v>
      </c>
      <c r="J255" s="26">
        <f t="shared" si="58"/>
        <v>2745.3523913888394</v>
      </c>
      <c r="K255" s="26">
        <f t="shared" si="59"/>
        <v>4197.1351326512713</v>
      </c>
      <c r="L255" s="26">
        <f t="shared" si="60"/>
        <v>2605.5660584297384</v>
      </c>
      <c r="M255" s="26">
        <f t="shared" si="61"/>
        <v>4336.9214656103723</v>
      </c>
      <c r="N255" s="26">
        <f t="shared" si="62"/>
        <v>2.2082758148649337</v>
      </c>
      <c r="O255" s="24">
        <f t="shared" si="63"/>
        <v>2.0827462572120332</v>
      </c>
      <c r="P255" s="26">
        <f t="shared" si="64"/>
        <v>1.6472114348333036</v>
      </c>
      <c r="Q255" s="26">
        <f t="shared" si="65"/>
        <v>2.5182810795907629</v>
      </c>
      <c r="R255" s="26">
        <f t="shared" si="66"/>
        <v>1.563339635057843</v>
      </c>
      <c r="S255" s="26">
        <f t="shared" si="67"/>
        <v>2.6021528793662232</v>
      </c>
      <c r="T255" s="112"/>
    </row>
    <row r="256" spans="1:20" x14ac:dyDescent="0.35">
      <c r="A256">
        <f>sample!B256</f>
        <v>1.5544719437842307</v>
      </c>
      <c r="B256">
        <v>0.24080970072752439</v>
      </c>
      <c r="C256">
        <f t="shared" si="51"/>
        <v>3202.7690196760745</v>
      </c>
      <c r="D256" s="25">
        <f t="shared" si="52"/>
        <v>0.2370097164475044</v>
      </c>
      <c r="E256" s="26">
        <f t="shared" si="53"/>
        <v>0.18235958610819997</v>
      </c>
      <c r="F256" s="26">
        <f t="shared" si="54"/>
        <v>0.29165984678680884</v>
      </c>
      <c r="G256" s="26">
        <f t="shared" si="55"/>
        <v>0.17183550271921394</v>
      </c>
      <c r="H256" s="26">
        <f t="shared" si="56"/>
        <v>0.30218393017579487</v>
      </c>
      <c r="I256" s="26">
        <f t="shared" si="57"/>
        <v>3152.2292287518085</v>
      </c>
      <c r="J256" s="26">
        <f t="shared" si="58"/>
        <v>2425.3824952390596</v>
      </c>
      <c r="K256" s="26">
        <f t="shared" si="59"/>
        <v>3879.0759622645578</v>
      </c>
      <c r="L256" s="26">
        <f t="shared" si="60"/>
        <v>2285.4121861655453</v>
      </c>
      <c r="M256" s="26">
        <f t="shared" si="61"/>
        <v>4019.0462713380716</v>
      </c>
      <c r="N256" s="26">
        <f t="shared" si="62"/>
        <v>1.9216614118056445</v>
      </c>
      <c r="O256" s="24">
        <f t="shared" si="63"/>
        <v>1.891337537251085</v>
      </c>
      <c r="P256" s="26">
        <f t="shared" si="64"/>
        <v>1.4552294971434356</v>
      </c>
      <c r="Q256" s="26">
        <f t="shared" si="65"/>
        <v>2.3274455773587346</v>
      </c>
      <c r="R256" s="26">
        <f t="shared" si="66"/>
        <v>1.3712473116993271</v>
      </c>
      <c r="S256" s="26">
        <f t="shared" si="67"/>
        <v>2.4114277628028429</v>
      </c>
      <c r="T256" s="112"/>
    </row>
    <row r="257" spans="1:20" x14ac:dyDescent="0.35">
      <c r="A257">
        <f>sample!B257</f>
        <v>1.7813534887784694</v>
      </c>
      <c r="B257">
        <v>0.32958988988650584</v>
      </c>
      <c r="C257">
        <f t="shared" si="51"/>
        <v>4383.545535490528</v>
      </c>
      <c r="D257" s="25">
        <f t="shared" si="52"/>
        <v>0.30044001094849621</v>
      </c>
      <c r="E257" s="26">
        <f t="shared" si="53"/>
        <v>0.24592131652208285</v>
      </c>
      <c r="F257" s="26">
        <f t="shared" si="54"/>
        <v>0.35495870537490959</v>
      </c>
      <c r="G257" s="26">
        <f t="shared" si="55"/>
        <v>0.23542254400608076</v>
      </c>
      <c r="H257" s="26">
        <f t="shared" si="56"/>
        <v>0.36545747789091165</v>
      </c>
      <c r="I257" s="26">
        <f t="shared" si="57"/>
        <v>3995.8521456149997</v>
      </c>
      <c r="J257" s="26">
        <f t="shared" si="58"/>
        <v>3270.7535097437017</v>
      </c>
      <c r="K257" s="26">
        <f t="shared" si="59"/>
        <v>4720.9507814862973</v>
      </c>
      <c r="L257" s="26">
        <f t="shared" si="60"/>
        <v>3131.1198352808742</v>
      </c>
      <c r="M257" s="26">
        <f t="shared" si="61"/>
        <v>4860.5844559491252</v>
      </c>
      <c r="N257" s="26">
        <f t="shared" si="62"/>
        <v>2.6301273212943168</v>
      </c>
      <c r="O257" s="24">
        <f t="shared" si="63"/>
        <v>2.3975112873689999</v>
      </c>
      <c r="P257" s="26">
        <f t="shared" si="64"/>
        <v>1.962452105846221</v>
      </c>
      <c r="Q257" s="26">
        <f t="shared" si="65"/>
        <v>2.8325704688917783</v>
      </c>
      <c r="R257" s="26">
        <f t="shared" si="66"/>
        <v>1.8786719011685244</v>
      </c>
      <c r="S257" s="26">
        <f t="shared" si="67"/>
        <v>2.9163506735694749</v>
      </c>
      <c r="T257" s="112"/>
    </row>
    <row r="258" spans="1:20" x14ac:dyDescent="0.35">
      <c r="A258">
        <f>sample!B258</f>
        <v>2.0643640980962799</v>
      </c>
      <c r="B258">
        <v>0.43833663188384048</v>
      </c>
      <c r="C258">
        <f t="shared" ref="C258:C321" si="68">B258*sens*dose</f>
        <v>5829.8772040550784</v>
      </c>
      <c r="D258" s="25">
        <f t="shared" ref="D258:D321" si="69">(intercept+A258*slope)</f>
        <v>0.37956256054321835</v>
      </c>
      <c r="E258" s="26">
        <f t="shared" ref="E258:E321" si="70">D258-(t_value_90*(SQRT(MSE*(1 + (1/observations)+(A258-mean_x)^2/SS))))</f>
        <v>0.3249435033556044</v>
      </c>
      <c r="F258" s="26">
        <f t="shared" ref="F258:F321" si="71">D258+(t_value_90*(SQRT(MSE*(1 + (1/observations)+(A258-mean_x)^2/SS))))</f>
        <v>0.4341816177308323</v>
      </c>
      <c r="G258" s="26">
        <f t="shared" ref="G258:G321" si="72">D258-(t_value_95*(SQRT(MSE*(1 + (1/observations)+(A258-mean_x)^2/SS))))</f>
        <v>0.31442540378472683</v>
      </c>
      <c r="H258" s="26">
        <f t="shared" ref="H258:H321" si="73">D258+(t_value_95*(SQRT(MSE*(1 + (1/observations)+(A258-mean_x)^2/SS))))</f>
        <v>0.44469971730170987</v>
      </c>
      <c r="I258" s="26">
        <f t="shared" ref="I258:I321" si="74">D258*sens*dose</f>
        <v>5048.1820552248037</v>
      </c>
      <c r="J258" s="26">
        <f t="shared" ref="J258:J321" si="75">E258*dose*sens</f>
        <v>4321.7485946295383</v>
      </c>
      <c r="K258" s="26">
        <f t="shared" ref="K258:K321" si="76">F258*dose*sens</f>
        <v>5774.615515820069</v>
      </c>
      <c r="L258" s="26">
        <f t="shared" ref="L258:L321" si="77">G258*dose*sens</f>
        <v>4181.8578703368667</v>
      </c>
      <c r="M258" s="26">
        <f t="shared" ref="M258:M321" si="78">H258*dose*sens</f>
        <v>5914.5062401127416</v>
      </c>
      <c r="N258" s="26">
        <f t="shared" ref="N258:N321" si="79">C258/vcr</f>
        <v>3.497926322433047</v>
      </c>
      <c r="O258" s="24">
        <f t="shared" ref="O258:O321" si="80">I258/vcr</f>
        <v>3.0289092331348821</v>
      </c>
      <c r="P258" s="26">
        <f t="shared" ref="P258:P321" si="81">J258/vcr</f>
        <v>2.593049156777723</v>
      </c>
      <c r="Q258" s="26">
        <f t="shared" ref="Q258:Q321" si="82">K258/vcr</f>
        <v>3.4647693094920413</v>
      </c>
      <c r="R258" s="26">
        <f t="shared" ref="R258:R321" si="83">L258/vcr</f>
        <v>2.5091147222021197</v>
      </c>
      <c r="S258" s="26">
        <f t="shared" ref="S258:S321" si="84">M258/vcr</f>
        <v>3.548703744067645</v>
      </c>
      <c r="T258" s="112"/>
    </row>
    <row r="259" spans="1:20" x14ac:dyDescent="0.35">
      <c r="A259">
        <f>sample!B259</f>
        <v>1.5417170704518521</v>
      </c>
      <c r="B259">
        <v>0.25428524332982272</v>
      </c>
      <c r="C259">
        <f t="shared" si="68"/>
        <v>3381.9937362866417</v>
      </c>
      <c r="D259" s="25">
        <f t="shared" si="69"/>
        <v>0.23344377911304132</v>
      </c>
      <c r="E259" s="26">
        <f t="shared" si="70"/>
        <v>0.1787806789669662</v>
      </c>
      <c r="F259" s="26">
        <f t="shared" si="71"/>
        <v>0.28810687925911643</v>
      </c>
      <c r="G259" s="26">
        <f t="shared" si="72"/>
        <v>0.16825409795670926</v>
      </c>
      <c r="H259" s="26">
        <f t="shared" si="73"/>
        <v>0.29863346026937337</v>
      </c>
      <c r="I259" s="26">
        <f t="shared" si="74"/>
        <v>3104.8022622034496</v>
      </c>
      <c r="J259" s="26">
        <f t="shared" si="75"/>
        <v>2377.7830302606508</v>
      </c>
      <c r="K259" s="26">
        <f t="shared" si="76"/>
        <v>3831.8214941462488</v>
      </c>
      <c r="L259" s="26">
        <f t="shared" si="77"/>
        <v>2237.7795028242331</v>
      </c>
      <c r="M259" s="26">
        <f t="shared" si="78"/>
        <v>3971.8250215826656</v>
      </c>
      <c r="N259" s="26">
        <f t="shared" si="79"/>
        <v>2.0291962417719849</v>
      </c>
      <c r="O259" s="24">
        <f t="shared" si="80"/>
        <v>1.8628813573220697</v>
      </c>
      <c r="P259" s="26">
        <f t="shared" si="81"/>
        <v>1.4266698181563904</v>
      </c>
      <c r="Q259" s="26">
        <f t="shared" si="82"/>
        <v>2.2990928964877493</v>
      </c>
      <c r="R259" s="26">
        <f t="shared" si="83"/>
        <v>1.3426677016945399</v>
      </c>
      <c r="S259" s="26">
        <f t="shared" si="84"/>
        <v>2.3830950129495991</v>
      </c>
      <c r="T259" s="112"/>
    </row>
    <row r="260" spans="1:20" x14ac:dyDescent="0.35">
      <c r="A260">
        <f>sample!B260</f>
        <v>1.6359722493853375</v>
      </c>
      <c r="B260">
        <v>0.29836597199645459</v>
      </c>
      <c r="C260">
        <f t="shared" si="68"/>
        <v>3968.2674275528461</v>
      </c>
      <c r="D260" s="25">
        <f t="shared" si="69"/>
        <v>0.25979512363578106</v>
      </c>
      <c r="E260" s="26">
        <f t="shared" si="70"/>
        <v>0.20521386827922311</v>
      </c>
      <c r="F260" s="26">
        <f t="shared" si="71"/>
        <v>0.314376378992339</v>
      </c>
      <c r="G260" s="26">
        <f t="shared" si="72"/>
        <v>0.19470304828151058</v>
      </c>
      <c r="H260" s="26">
        <f t="shared" si="73"/>
        <v>0.32488719899005153</v>
      </c>
      <c r="I260" s="26">
        <f t="shared" si="74"/>
        <v>3455.2751443558882</v>
      </c>
      <c r="J260" s="26">
        <f t="shared" si="75"/>
        <v>2729.3444481136671</v>
      </c>
      <c r="K260" s="26">
        <f t="shared" si="76"/>
        <v>4181.2058405981088</v>
      </c>
      <c r="L260" s="26">
        <f t="shared" si="77"/>
        <v>2589.5505421440907</v>
      </c>
      <c r="M260" s="26">
        <f t="shared" si="78"/>
        <v>4320.9997465676852</v>
      </c>
      <c r="N260" s="26">
        <f t="shared" si="79"/>
        <v>2.3809604565317075</v>
      </c>
      <c r="O260" s="24">
        <f t="shared" si="80"/>
        <v>2.0731650866135327</v>
      </c>
      <c r="P260" s="26">
        <f t="shared" si="81"/>
        <v>1.6376066688682003</v>
      </c>
      <c r="Q260" s="26">
        <f t="shared" si="82"/>
        <v>2.5087235043588652</v>
      </c>
      <c r="R260" s="26">
        <f t="shared" si="83"/>
        <v>1.5537303252864543</v>
      </c>
      <c r="S260" s="26">
        <f t="shared" si="84"/>
        <v>2.5925998479406109</v>
      </c>
      <c r="T260" s="112"/>
    </row>
    <row r="261" spans="1:20" x14ac:dyDescent="0.35">
      <c r="A261">
        <f>sample!B261</f>
        <v>2.7463741528571646</v>
      </c>
      <c r="B261">
        <v>0.571808752661083</v>
      </c>
      <c r="C261">
        <f t="shared" si="68"/>
        <v>7605.0564103924034</v>
      </c>
      <c r="D261" s="25">
        <f t="shared" si="69"/>
        <v>0.57023518059796541</v>
      </c>
      <c r="E261" s="26">
        <f t="shared" si="70"/>
        <v>0.51418853588440949</v>
      </c>
      <c r="F261" s="26">
        <f t="shared" si="71"/>
        <v>0.62628182531152132</v>
      </c>
      <c r="G261" s="26">
        <f t="shared" si="72"/>
        <v>0.50339552296794954</v>
      </c>
      <c r="H261" s="26">
        <f t="shared" si="73"/>
        <v>0.63707483822798128</v>
      </c>
      <c r="I261" s="26">
        <f t="shared" si="74"/>
        <v>7584.1279019529393</v>
      </c>
      <c r="J261" s="26">
        <f t="shared" si="75"/>
        <v>6838.7075272626462</v>
      </c>
      <c r="K261" s="26">
        <f t="shared" si="76"/>
        <v>8329.5482766432342</v>
      </c>
      <c r="L261" s="26">
        <f t="shared" si="77"/>
        <v>6695.1604554737296</v>
      </c>
      <c r="M261" s="26">
        <f t="shared" si="78"/>
        <v>8473.0953484321508</v>
      </c>
      <c r="N261" s="26">
        <f t="shared" si="79"/>
        <v>4.5630338462354416</v>
      </c>
      <c r="O261" s="24">
        <f t="shared" si="80"/>
        <v>4.5504767411717637</v>
      </c>
      <c r="P261" s="26">
        <f t="shared" si="81"/>
        <v>4.1032245163575878</v>
      </c>
      <c r="Q261" s="26">
        <f t="shared" si="82"/>
        <v>4.9977289659859405</v>
      </c>
      <c r="R261" s="26">
        <f t="shared" si="83"/>
        <v>4.0170962732842375</v>
      </c>
      <c r="S261" s="26">
        <f t="shared" si="84"/>
        <v>5.0838572090592899</v>
      </c>
      <c r="T261" s="112"/>
    </row>
    <row r="262" spans="1:20" x14ac:dyDescent="0.35">
      <c r="A262">
        <f>sample!B262</f>
        <v>1.7214908346129381</v>
      </c>
      <c r="B262">
        <v>0.29524877184750459</v>
      </c>
      <c r="C262">
        <f t="shared" si="68"/>
        <v>3926.8086655718107</v>
      </c>
      <c r="D262" s="25">
        <f t="shared" si="69"/>
        <v>0.28370393934149485</v>
      </c>
      <c r="E262" s="26">
        <f t="shared" si="70"/>
        <v>0.22916885945171617</v>
      </c>
      <c r="F262" s="26">
        <f t="shared" si="71"/>
        <v>0.33823901923127353</v>
      </c>
      <c r="G262" s="26">
        <f t="shared" si="72"/>
        <v>0.21866693155471584</v>
      </c>
      <c r="H262" s="26">
        <f t="shared" si="73"/>
        <v>0.34874094712827386</v>
      </c>
      <c r="I262" s="26">
        <f t="shared" si="74"/>
        <v>3773.2623932418819</v>
      </c>
      <c r="J262" s="26">
        <f t="shared" si="75"/>
        <v>3047.9458307078253</v>
      </c>
      <c r="K262" s="26">
        <f t="shared" si="76"/>
        <v>4498.5789557759381</v>
      </c>
      <c r="L262" s="26">
        <f t="shared" si="77"/>
        <v>2908.2701896777207</v>
      </c>
      <c r="M262" s="26">
        <f t="shared" si="78"/>
        <v>4638.2545968060422</v>
      </c>
      <c r="N262" s="26">
        <f t="shared" si="79"/>
        <v>2.3560851993430862</v>
      </c>
      <c r="O262" s="24">
        <f t="shared" si="80"/>
        <v>2.2639574359451289</v>
      </c>
      <c r="P262" s="26">
        <f t="shared" si="81"/>
        <v>1.8287674984246951</v>
      </c>
      <c r="Q262" s="26">
        <f t="shared" si="82"/>
        <v>2.6991473734655629</v>
      </c>
      <c r="R262" s="26">
        <f t="shared" si="83"/>
        <v>1.7449621138066325</v>
      </c>
      <c r="S262" s="26">
        <f t="shared" si="84"/>
        <v>2.7829527580836251</v>
      </c>
      <c r="T262" s="112"/>
    </row>
    <row r="263" spans="1:20" x14ac:dyDescent="0.35">
      <c r="A263">
        <f>sample!B263</f>
        <v>1.9017270702595268</v>
      </c>
      <c r="B263">
        <v>0.32952726936392868</v>
      </c>
      <c r="C263">
        <f t="shared" si="68"/>
        <v>4382.712682540252</v>
      </c>
      <c r="D263" s="25">
        <f t="shared" si="69"/>
        <v>0.33409339480427203</v>
      </c>
      <c r="E263" s="26">
        <f t="shared" si="70"/>
        <v>0.27956787177530373</v>
      </c>
      <c r="F263" s="26">
        <f t="shared" si="71"/>
        <v>0.38861891783324032</v>
      </c>
      <c r="G263" s="26">
        <f t="shared" si="72"/>
        <v>0.26906778426183925</v>
      </c>
      <c r="H263" s="26">
        <f t="shared" si="73"/>
        <v>0.3991190053467048</v>
      </c>
      <c r="I263" s="26">
        <f t="shared" si="74"/>
        <v>4443.442150896818</v>
      </c>
      <c r="J263" s="26">
        <f t="shared" si="75"/>
        <v>3718.2526946115395</v>
      </c>
      <c r="K263" s="26">
        <f t="shared" si="76"/>
        <v>5168.6316071820966</v>
      </c>
      <c r="L263" s="26">
        <f t="shared" si="77"/>
        <v>3578.601530682462</v>
      </c>
      <c r="M263" s="26">
        <f t="shared" si="78"/>
        <v>5308.282771111174</v>
      </c>
      <c r="N263" s="26">
        <f t="shared" si="79"/>
        <v>2.6296276095241509</v>
      </c>
      <c r="O263" s="24">
        <f t="shared" si="80"/>
        <v>2.6660652905380906</v>
      </c>
      <c r="P263" s="26">
        <f t="shared" si="81"/>
        <v>2.2309516167669234</v>
      </c>
      <c r="Q263" s="26">
        <f t="shared" si="82"/>
        <v>3.1011789643092578</v>
      </c>
      <c r="R263" s="26">
        <f t="shared" si="83"/>
        <v>2.1471609184094773</v>
      </c>
      <c r="S263" s="26">
        <f t="shared" si="84"/>
        <v>3.1849696626667043</v>
      </c>
      <c r="T263" s="112"/>
    </row>
    <row r="264" spans="1:20" x14ac:dyDescent="0.35">
      <c r="A264">
        <f>sample!B264</f>
        <v>1.7252200000603635</v>
      </c>
      <c r="B264">
        <v>0.31007975279272398</v>
      </c>
      <c r="C264">
        <f t="shared" si="68"/>
        <v>4124.0607121432295</v>
      </c>
      <c r="D264" s="25">
        <f t="shared" si="69"/>
        <v>0.28474651890687608</v>
      </c>
      <c r="E264" s="26">
        <f t="shared" si="70"/>
        <v>0.23021284334535516</v>
      </c>
      <c r="F264" s="26">
        <f t="shared" si="71"/>
        <v>0.33928019446839697</v>
      </c>
      <c r="G264" s="26">
        <f t="shared" si="72"/>
        <v>0.21971118588261729</v>
      </c>
      <c r="H264" s="26">
        <f t="shared" si="73"/>
        <v>0.34978185193113487</v>
      </c>
      <c r="I264" s="26">
        <f t="shared" si="74"/>
        <v>3787.1287014614518</v>
      </c>
      <c r="J264" s="26">
        <f t="shared" si="75"/>
        <v>3061.8308164932237</v>
      </c>
      <c r="K264" s="26">
        <f t="shared" si="76"/>
        <v>4512.4265864296794</v>
      </c>
      <c r="L264" s="26">
        <f t="shared" si="77"/>
        <v>2922.1587722388099</v>
      </c>
      <c r="M264" s="26">
        <f t="shared" si="78"/>
        <v>4652.0986306840941</v>
      </c>
      <c r="N264" s="26">
        <f t="shared" si="79"/>
        <v>2.4744364272859376</v>
      </c>
      <c r="O264" s="24">
        <f t="shared" si="80"/>
        <v>2.2722772208768709</v>
      </c>
      <c r="P264" s="26">
        <f t="shared" si="81"/>
        <v>1.8370984898959342</v>
      </c>
      <c r="Q264" s="26">
        <f t="shared" si="82"/>
        <v>2.7074559518578076</v>
      </c>
      <c r="R264" s="26">
        <f t="shared" si="83"/>
        <v>1.7532952633432859</v>
      </c>
      <c r="S264" s="26">
        <f t="shared" si="84"/>
        <v>2.7912591784104563</v>
      </c>
      <c r="T264" s="112"/>
    </row>
    <row r="265" spans="1:20" x14ac:dyDescent="0.35">
      <c r="A265">
        <f>sample!B265</f>
        <v>1.8955250147857525</v>
      </c>
      <c r="B265">
        <v>0.31313231747020809</v>
      </c>
      <c r="C265">
        <f t="shared" si="68"/>
        <v>4164.6598223537676</v>
      </c>
      <c r="D265" s="25">
        <f t="shared" si="69"/>
        <v>0.33235945824621937</v>
      </c>
      <c r="E265" s="26">
        <f t="shared" si="70"/>
        <v>0.27783558529666985</v>
      </c>
      <c r="F265" s="26">
        <f t="shared" si="71"/>
        <v>0.3868833311957689</v>
      </c>
      <c r="G265" s="26">
        <f t="shared" si="72"/>
        <v>0.2673358155422535</v>
      </c>
      <c r="H265" s="26">
        <f t="shared" si="73"/>
        <v>0.39738310095018525</v>
      </c>
      <c r="I265" s="26">
        <f t="shared" si="74"/>
        <v>4420.3807946747174</v>
      </c>
      <c r="J265" s="26">
        <f t="shared" si="75"/>
        <v>3695.2132844457087</v>
      </c>
      <c r="K265" s="26">
        <f t="shared" si="76"/>
        <v>5145.5483049037266</v>
      </c>
      <c r="L265" s="26">
        <f t="shared" si="77"/>
        <v>3555.5663467119716</v>
      </c>
      <c r="M265" s="26">
        <f t="shared" si="78"/>
        <v>5285.1952426374637</v>
      </c>
      <c r="N265" s="26">
        <f t="shared" si="79"/>
        <v>2.4987958934122605</v>
      </c>
      <c r="O265" s="24">
        <f t="shared" si="80"/>
        <v>2.6522284768048303</v>
      </c>
      <c r="P265" s="26">
        <f t="shared" si="81"/>
        <v>2.2171279706674252</v>
      </c>
      <c r="Q265" s="26">
        <f t="shared" si="82"/>
        <v>3.0873289829422359</v>
      </c>
      <c r="R265" s="26">
        <f t="shared" si="83"/>
        <v>2.1333398080271828</v>
      </c>
      <c r="S265" s="26">
        <f t="shared" si="84"/>
        <v>3.1711171455824783</v>
      </c>
      <c r="T265" s="112"/>
    </row>
    <row r="266" spans="1:20" x14ac:dyDescent="0.35">
      <c r="A266">
        <f>sample!B266</f>
        <v>2.4798326666756858</v>
      </c>
      <c r="B266">
        <v>0.47972319774173261</v>
      </c>
      <c r="C266">
        <f t="shared" si="68"/>
        <v>6380.318529965044</v>
      </c>
      <c r="D266" s="25">
        <f t="shared" si="69"/>
        <v>0.49571697786952151</v>
      </c>
      <c r="E266" s="26">
        <f t="shared" si="70"/>
        <v>0.44042373986685018</v>
      </c>
      <c r="F266" s="26">
        <f t="shared" si="71"/>
        <v>0.5510102158721929</v>
      </c>
      <c r="G266" s="26">
        <f t="shared" si="72"/>
        <v>0.42977581196669196</v>
      </c>
      <c r="H266" s="26">
        <f t="shared" si="73"/>
        <v>0.56165814377235113</v>
      </c>
      <c r="I266" s="26">
        <f t="shared" si="74"/>
        <v>6593.0358056646355</v>
      </c>
      <c r="J266" s="26">
        <f t="shared" si="75"/>
        <v>5857.6357402291078</v>
      </c>
      <c r="K266" s="26">
        <f t="shared" si="76"/>
        <v>7328.435871100166</v>
      </c>
      <c r="L266" s="26">
        <f t="shared" si="77"/>
        <v>5716.0182991570036</v>
      </c>
      <c r="M266" s="26">
        <f t="shared" si="78"/>
        <v>7470.0533121722701</v>
      </c>
      <c r="N266" s="26">
        <f t="shared" si="79"/>
        <v>3.8281911179790264</v>
      </c>
      <c r="O266" s="24">
        <f t="shared" si="80"/>
        <v>3.9558214833987813</v>
      </c>
      <c r="P266" s="26">
        <f t="shared" si="81"/>
        <v>3.5145814441374643</v>
      </c>
      <c r="Q266" s="26">
        <f t="shared" si="82"/>
        <v>4.3970615226600991</v>
      </c>
      <c r="R266" s="26">
        <f t="shared" si="83"/>
        <v>3.429610979494202</v>
      </c>
      <c r="S266" s="26">
        <f t="shared" si="84"/>
        <v>4.4820319873033618</v>
      </c>
      <c r="T266" s="112"/>
    </row>
    <row r="267" spans="1:20" x14ac:dyDescent="0.35">
      <c r="A267">
        <f>sample!B267</f>
        <v>1.7466140262539247</v>
      </c>
      <c r="B267">
        <v>0.30459638764681846</v>
      </c>
      <c r="C267">
        <f t="shared" si="68"/>
        <v>4051.131955702685</v>
      </c>
      <c r="D267" s="25">
        <f t="shared" si="69"/>
        <v>0.29072774308292787</v>
      </c>
      <c r="E267" s="26">
        <f t="shared" si="70"/>
        <v>0.23620113934858658</v>
      </c>
      <c r="F267" s="26">
        <f t="shared" si="71"/>
        <v>0.34525434681726919</v>
      </c>
      <c r="G267" s="26">
        <f t="shared" si="72"/>
        <v>0.22570084372155683</v>
      </c>
      <c r="H267" s="26">
        <f t="shared" si="73"/>
        <v>0.35575464244429889</v>
      </c>
      <c r="I267" s="26">
        <f t="shared" si="74"/>
        <v>3866.6789830029406</v>
      </c>
      <c r="J267" s="26">
        <f t="shared" si="75"/>
        <v>3141.4751533362014</v>
      </c>
      <c r="K267" s="26">
        <f t="shared" si="76"/>
        <v>4591.8828126696808</v>
      </c>
      <c r="L267" s="26">
        <f t="shared" si="77"/>
        <v>3001.8212214967061</v>
      </c>
      <c r="M267" s="26">
        <f t="shared" si="78"/>
        <v>4731.5367445091752</v>
      </c>
      <c r="N267" s="26">
        <f t="shared" si="79"/>
        <v>2.4306791734216109</v>
      </c>
      <c r="O267" s="24">
        <f t="shared" si="80"/>
        <v>2.3200073898017641</v>
      </c>
      <c r="P267" s="26">
        <f t="shared" si="81"/>
        <v>1.8848850920017208</v>
      </c>
      <c r="Q267" s="26">
        <f t="shared" si="82"/>
        <v>2.7551296876018085</v>
      </c>
      <c r="R267" s="26">
        <f t="shared" si="83"/>
        <v>1.8010927328980235</v>
      </c>
      <c r="S267" s="26">
        <f t="shared" si="84"/>
        <v>2.838922046705505</v>
      </c>
      <c r="T267" s="112"/>
    </row>
    <row r="268" spans="1:20" x14ac:dyDescent="0.35">
      <c r="A268">
        <f>sample!B268</f>
        <v>1.8946039585458663</v>
      </c>
      <c r="B268">
        <v>0.29906527242482217</v>
      </c>
      <c r="C268">
        <f t="shared" si="68"/>
        <v>3977.5681232501347</v>
      </c>
      <c r="D268" s="25">
        <f t="shared" si="69"/>
        <v>0.33210195440848134</v>
      </c>
      <c r="E268" s="26">
        <f t="shared" si="70"/>
        <v>0.27757831448443715</v>
      </c>
      <c r="F268" s="26">
        <f t="shared" si="71"/>
        <v>0.38662559433252552</v>
      </c>
      <c r="G268" s="26">
        <f t="shared" si="72"/>
        <v>0.26707858960420205</v>
      </c>
      <c r="H268" s="26">
        <f t="shared" si="73"/>
        <v>0.39712531921276062</v>
      </c>
      <c r="I268" s="26">
        <f t="shared" si="74"/>
        <v>4416.9559936328023</v>
      </c>
      <c r="J268" s="26">
        <f t="shared" si="75"/>
        <v>3691.791582643014</v>
      </c>
      <c r="K268" s="26">
        <f t="shared" si="76"/>
        <v>5142.1204046225894</v>
      </c>
      <c r="L268" s="26">
        <f t="shared" si="77"/>
        <v>3552.1452417358869</v>
      </c>
      <c r="M268" s="26">
        <f t="shared" si="78"/>
        <v>5281.766745529716</v>
      </c>
      <c r="N268" s="26">
        <f t="shared" si="79"/>
        <v>2.3865408739500809</v>
      </c>
      <c r="O268" s="24">
        <f t="shared" si="80"/>
        <v>2.6501735961796813</v>
      </c>
      <c r="P268" s="26">
        <f t="shared" si="81"/>
        <v>2.2150749495858082</v>
      </c>
      <c r="Q268" s="26">
        <f t="shared" si="82"/>
        <v>3.0852722427735535</v>
      </c>
      <c r="R268" s="26">
        <f t="shared" si="83"/>
        <v>2.131287145041532</v>
      </c>
      <c r="S268" s="26">
        <f t="shared" si="84"/>
        <v>3.1690600473178296</v>
      </c>
      <c r="T268" s="112"/>
    </row>
    <row r="269" spans="1:20" x14ac:dyDescent="0.35">
      <c r="A269">
        <f>sample!B269</f>
        <v>1.9805087650522659</v>
      </c>
      <c r="B269">
        <v>0.40781893510671674</v>
      </c>
      <c r="C269">
        <f t="shared" si="68"/>
        <v>5423.9918369193329</v>
      </c>
      <c r="D269" s="25">
        <f t="shared" si="69"/>
        <v>0.35611874773510477</v>
      </c>
      <c r="E269" s="26">
        <f t="shared" si="70"/>
        <v>0.30155999991930349</v>
      </c>
      <c r="F269" s="26">
        <f t="shared" si="71"/>
        <v>0.41067749555090605</v>
      </c>
      <c r="G269" s="26">
        <f t="shared" si="72"/>
        <v>0.29105351424310738</v>
      </c>
      <c r="H269" s="26">
        <f t="shared" si="73"/>
        <v>0.42118398122710216</v>
      </c>
      <c r="I269" s="26">
        <f t="shared" si="74"/>
        <v>4736.3793448768929</v>
      </c>
      <c r="J269" s="26">
        <f t="shared" si="75"/>
        <v>4010.7479989267367</v>
      </c>
      <c r="K269" s="26">
        <f t="shared" si="76"/>
        <v>5462.0106908270509</v>
      </c>
      <c r="L269" s="26">
        <f t="shared" si="77"/>
        <v>3871.0117394333279</v>
      </c>
      <c r="M269" s="26">
        <f t="shared" si="78"/>
        <v>5601.7469503204593</v>
      </c>
      <c r="N269" s="26">
        <f t="shared" si="79"/>
        <v>3.2543951021515998</v>
      </c>
      <c r="O269" s="24">
        <f t="shared" si="80"/>
        <v>2.8418276069261355</v>
      </c>
      <c r="P269" s="26">
        <f t="shared" si="81"/>
        <v>2.4064487993560419</v>
      </c>
      <c r="Q269" s="26">
        <f t="shared" si="82"/>
        <v>3.2772064144962303</v>
      </c>
      <c r="R269" s="26">
        <f t="shared" si="83"/>
        <v>2.3226070436599966</v>
      </c>
      <c r="S269" s="26">
        <f t="shared" si="84"/>
        <v>3.3610481701922756</v>
      </c>
      <c r="T269" s="112"/>
    </row>
    <row r="270" spans="1:20" x14ac:dyDescent="0.35">
      <c r="A270">
        <f>sample!B270</f>
        <v>1.7109077593722755</v>
      </c>
      <c r="B270">
        <v>0.26895094020010829</v>
      </c>
      <c r="C270">
        <f t="shared" si="68"/>
        <v>3577.0475046614401</v>
      </c>
      <c r="D270" s="25">
        <f t="shared" si="69"/>
        <v>0.28074518137262422</v>
      </c>
      <c r="E270" s="26">
        <f t="shared" si="70"/>
        <v>0.22620583867331642</v>
      </c>
      <c r="F270" s="26">
        <f t="shared" si="71"/>
        <v>0.33528452407193199</v>
      </c>
      <c r="G270" s="26">
        <f t="shared" si="72"/>
        <v>0.21570308987867731</v>
      </c>
      <c r="H270" s="26">
        <f t="shared" si="73"/>
        <v>0.34578727286657113</v>
      </c>
      <c r="I270" s="26">
        <f t="shared" si="74"/>
        <v>3733.9109122559021</v>
      </c>
      <c r="J270" s="26">
        <f t="shared" si="75"/>
        <v>3008.5376543551083</v>
      </c>
      <c r="K270" s="26">
        <f t="shared" si="76"/>
        <v>4459.2841701566958</v>
      </c>
      <c r="L270" s="26">
        <f t="shared" si="77"/>
        <v>2868.8510953864079</v>
      </c>
      <c r="M270" s="26">
        <f t="shared" si="78"/>
        <v>4598.9707291253962</v>
      </c>
      <c r="N270" s="26">
        <f t="shared" si="79"/>
        <v>2.1462285027968639</v>
      </c>
      <c r="O270" s="24">
        <f t="shared" si="80"/>
        <v>2.2403465473535413</v>
      </c>
      <c r="P270" s="26">
        <f t="shared" si="81"/>
        <v>1.805122592613065</v>
      </c>
      <c r="Q270" s="26">
        <f t="shared" si="82"/>
        <v>2.6755705020940175</v>
      </c>
      <c r="R270" s="26">
        <f t="shared" si="83"/>
        <v>1.7213106572318446</v>
      </c>
      <c r="S270" s="26">
        <f t="shared" si="84"/>
        <v>2.7593824374752378</v>
      </c>
      <c r="T270" s="112"/>
    </row>
    <row r="271" spans="1:20" x14ac:dyDescent="0.35">
      <c r="A271">
        <f>sample!B271</f>
        <v>1.6830158575623848</v>
      </c>
      <c r="B271">
        <v>0.29636977090378719</v>
      </c>
      <c r="C271">
        <f t="shared" si="68"/>
        <v>3941.7179530203698</v>
      </c>
      <c r="D271" s="25">
        <f t="shared" si="69"/>
        <v>0.27294731687007495</v>
      </c>
      <c r="E271" s="26">
        <f t="shared" si="70"/>
        <v>0.21839477446726466</v>
      </c>
      <c r="F271" s="26">
        <f t="shared" si="71"/>
        <v>0.32749985927288522</v>
      </c>
      <c r="G271" s="26">
        <f t="shared" si="72"/>
        <v>0.20788948377968755</v>
      </c>
      <c r="H271" s="26">
        <f t="shared" si="73"/>
        <v>0.33800514996046238</v>
      </c>
      <c r="I271" s="26">
        <f t="shared" si="74"/>
        <v>3630.1993143719969</v>
      </c>
      <c r="J271" s="26">
        <f t="shared" si="75"/>
        <v>2904.6505004146202</v>
      </c>
      <c r="K271" s="26">
        <f t="shared" si="76"/>
        <v>4355.7481283293728</v>
      </c>
      <c r="L271" s="26">
        <f t="shared" si="77"/>
        <v>2764.9301342698445</v>
      </c>
      <c r="M271" s="26">
        <f t="shared" si="78"/>
        <v>4495.4684944741493</v>
      </c>
      <c r="N271" s="26">
        <f t="shared" si="79"/>
        <v>2.3650307718122217</v>
      </c>
      <c r="O271" s="24">
        <f t="shared" si="80"/>
        <v>2.1781195886231979</v>
      </c>
      <c r="P271" s="26">
        <f t="shared" si="81"/>
        <v>1.7427903002487721</v>
      </c>
      <c r="Q271" s="26">
        <f t="shared" si="82"/>
        <v>2.6134488769976234</v>
      </c>
      <c r="R271" s="26">
        <f t="shared" si="83"/>
        <v>1.6589580805619066</v>
      </c>
      <c r="S271" s="26">
        <f t="shared" si="84"/>
        <v>2.6972810966844896</v>
      </c>
      <c r="T271" s="112"/>
    </row>
    <row r="272" spans="1:20" x14ac:dyDescent="0.35">
      <c r="A272">
        <f>sample!B272</f>
        <v>1.9524871515704936</v>
      </c>
      <c r="B272">
        <v>0.36987600113798391</v>
      </c>
      <c r="C272">
        <f t="shared" si="68"/>
        <v>4919.3508151351853</v>
      </c>
      <c r="D272" s="25">
        <f t="shared" si="69"/>
        <v>0.34828461915674491</v>
      </c>
      <c r="E272" s="26">
        <f t="shared" si="70"/>
        <v>0.29374029350442055</v>
      </c>
      <c r="F272" s="26">
        <f t="shared" si="71"/>
        <v>0.40282894480906928</v>
      </c>
      <c r="G272" s="26">
        <f t="shared" si="72"/>
        <v>0.2832365851326909</v>
      </c>
      <c r="H272" s="26">
        <f t="shared" si="73"/>
        <v>0.41333265318079893</v>
      </c>
      <c r="I272" s="26">
        <f t="shared" si="74"/>
        <v>4632.1854347847075</v>
      </c>
      <c r="J272" s="26">
        <f t="shared" si="75"/>
        <v>3906.745903608793</v>
      </c>
      <c r="K272" s="26">
        <f t="shared" si="76"/>
        <v>5357.624965960621</v>
      </c>
      <c r="L272" s="26">
        <f t="shared" si="77"/>
        <v>3767.0465822647893</v>
      </c>
      <c r="M272" s="26">
        <f t="shared" si="78"/>
        <v>5497.3242873046265</v>
      </c>
      <c r="N272" s="26">
        <f t="shared" si="79"/>
        <v>2.9516104890811112</v>
      </c>
      <c r="O272" s="24">
        <f t="shared" si="80"/>
        <v>2.7793112608708244</v>
      </c>
      <c r="P272" s="26">
        <f t="shared" si="81"/>
        <v>2.3440475421652756</v>
      </c>
      <c r="Q272" s="26">
        <f t="shared" si="82"/>
        <v>3.2145749795763723</v>
      </c>
      <c r="R272" s="26">
        <f t="shared" si="83"/>
        <v>2.2602279493588733</v>
      </c>
      <c r="S272" s="26">
        <f t="shared" si="84"/>
        <v>3.2983945723827759</v>
      </c>
      <c r="T272" s="112"/>
    </row>
    <row r="273" spans="1:20" x14ac:dyDescent="0.35">
      <c r="A273">
        <f>sample!B273</f>
        <v>1.8214631335152827</v>
      </c>
      <c r="B273">
        <v>0.30990998027937905</v>
      </c>
      <c r="C273">
        <f t="shared" si="68"/>
        <v>4121.8027377157414</v>
      </c>
      <c r="D273" s="25">
        <f t="shared" si="69"/>
        <v>0.31165364482096836</v>
      </c>
      <c r="E273" s="26">
        <f t="shared" si="70"/>
        <v>0.25713857820175767</v>
      </c>
      <c r="F273" s="26">
        <f t="shared" si="71"/>
        <v>0.36616871144017904</v>
      </c>
      <c r="G273" s="26">
        <f t="shared" si="72"/>
        <v>0.24664050429974391</v>
      </c>
      <c r="H273" s="26">
        <f t="shared" si="73"/>
        <v>0.37666678534219278</v>
      </c>
      <c r="I273" s="26">
        <f t="shared" si="74"/>
        <v>4144.9934761188797</v>
      </c>
      <c r="J273" s="26">
        <f t="shared" si="75"/>
        <v>3419.9430900833772</v>
      </c>
      <c r="K273" s="26">
        <f t="shared" si="76"/>
        <v>4870.0438621543817</v>
      </c>
      <c r="L273" s="26">
        <f t="shared" si="77"/>
        <v>3280.3187071865941</v>
      </c>
      <c r="M273" s="26">
        <f t="shared" si="78"/>
        <v>5009.6682450511644</v>
      </c>
      <c r="N273" s="26">
        <f t="shared" si="79"/>
        <v>2.4730816426294449</v>
      </c>
      <c r="O273" s="24">
        <f t="shared" si="80"/>
        <v>2.4869960856713278</v>
      </c>
      <c r="P273" s="26">
        <f t="shared" si="81"/>
        <v>2.0519658540500263</v>
      </c>
      <c r="Q273" s="26">
        <f t="shared" si="82"/>
        <v>2.9220263172926288</v>
      </c>
      <c r="R273" s="26">
        <f t="shared" si="83"/>
        <v>1.9681912243119564</v>
      </c>
      <c r="S273" s="26">
        <f t="shared" si="84"/>
        <v>3.0058009470306986</v>
      </c>
      <c r="T273" s="112"/>
    </row>
    <row r="274" spans="1:20" x14ac:dyDescent="0.35">
      <c r="A274">
        <f>sample!B274</f>
        <v>1.7782723525495419</v>
      </c>
      <c r="B274">
        <v>0.33319001512830071</v>
      </c>
      <c r="C274">
        <f t="shared" si="68"/>
        <v>4431.4272012063993</v>
      </c>
      <c r="D274" s="25">
        <f t="shared" si="69"/>
        <v>0.29957860382786189</v>
      </c>
      <c r="E274" s="26">
        <f t="shared" si="70"/>
        <v>0.24505938671645663</v>
      </c>
      <c r="F274" s="26">
        <f t="shared" si="71"/>
        <v>0.35409782093926712</v>
      </c>
      <c r="G274" s="26">
        <f t="shared" si="72"/>
        <v>0.23456051354597474</v>
      </c>
      <c r="H274" s="26">
        <f t="shared" si="73"/>
        <v>0.36459669410974904</v>
      </c>
      <c r="I274" s="26">
        <f t="shared" si="74"/>
        <v>3984.3954309105634</v>
      </c>
      <c r="J274" s="26">
        <f t="shared" si="75"/>
        <v>3259.2898433288728</v>
      </c>
      <c r="K274" s="26">
        <f t="shared" si="76"/>
        <v>4709.5010184922521</v>
      </c>
      <c r="L274" s="26">
        <f t="shared" si="77"/>
        <v>3119.6548301614639</v>
      </c>
      <c r="M274" s="26">
        <f t="shared" si="78"/>
        <v>4849.136031659662</v>
      </c>
      <c r="N274" s="26">
        <f t="shared" si="79"/>
        <v>2.6588563207238396</v>
      </c>
      <c r="O274" s="24">
        <f t="shared" si="80"/>
        <v>2.390637258546338</v>
      </c>
      <c r="P274" s="26">
        <f t="shared" si="81"/>
        <v>1.9555739059973236</v>
      </c>
      <c r="Q274" s="26">
        <f t="shared" si="82"/>
        <v>2.8257006110953511</v>
      </c>
      <c r="R274" s="26">
        <f t="shared" si="83"/>
        <v>1.8717928980968783</v>
      </c>
      <c r="S274" s="26">
        <f t="shared" si="84"/>
        <v>2.9094816189957973</v>
      </c>
      <c r="T274" s="112"/>
    </row>
    <row r="275" spans="1:20" x14ac:dyDescent="0.35">
      <c r="A275">
        <f>sample!B275</f>
        <v>1.5959093254861485</v>
      </c>
      <c r="B275">
        <v>0.25202965714258951</v>
      </c>
      <c r="C275">
        <f t="shared" si="68"/>
        <v>3351.9944399964402</v>
      </c>
      <c r="D275" s="25">
        <f t="shared" si="69"/>
        <v>0.24859455171812722</v>
      </c>
      <c r="E275" s="26">
        <f t="shared" si="70"/>
        <v>0.19398246754764648</v>
      </c>
      <c r="F275" s="26">
        <f t="shared" si="71"/>
        <v>0.30320663588860797</v>
      </c>
      <c r="G275" s="26">
        <f t="shared" si="72"/>
        <v>0.18346571078443147</v>
      </c>
      <c r="H275" s="26">
        <f t="shared" si="73"/>
        <v>0.31372339265182297</v>
      </c>
      <c r="I275" s="26">
        <f t="shared" si="74"/>
        <v>3306.3075378510925</v>
      </c>
      <c r="J275" s="26">
        <f t="shared" si="75"/>
        <v>2579.9668183836984</v>
      </c>
      <c r="K275" s="26">
        <f t="shared" si="76"/>
        <v>4032.6482573184858</v>
      </c>
      <c r="L275" s="26">
        <f t="shared" si="77"/>
        <v>2440.0939534329386</v>
      </c>
      <c r="M275" s="26">
        <f t="shared" si="78"/>
        <v>4172.521122269246</v>
      </c>
      <c r="N275" s="26">
        <f t="shared" si="79"/>
        <v>2.0111966639978642</v>
      </c>
      <c r="O275" s="24">
        <f t="shared" si="80"/>
        <v>1.9837845227106554</v>
      </c>
      <c r="P275" s="26">
        <f t="shared" si="81"/>
        <v>1.5479800910302191</v>
      </c>
      <c r="Q275" s="26">
        <f t="shared" si="82"/>
        <v>2.4195889543910916</v>
      </c>
      <c r="R275" s="26">
        <f t="shared" si="83"/>
        <v>1.464056372059763</v>
      </c>
      <c r="S275" s="26">
        <f t="shared" si="84"/>
        <v>2.5035126733615476</v>
      </c>
      <c r="T275" s="112"/>
    </row>
    <row r="276" spans="1:20" x14ac:dyDescent="0.35">
      <c r="A276">
        <f>sample!B276</f>
        <v>2.2630672471919264</v>
      </c>
      <c r="B276">
        <v>0.43550330141360916</v>
      </c>
      <c r="C276">
        <f t="shared" si="68"/>
        <v>5792.1939088010022</v>
      </c>
      <c r="D276" s="25">
        <f t="shared" si="69"/>
        <v>0.43511489410005921</v>
      </c>
      <c r="E276" s="26">
        <f t="shared" si="70"/>
        <v>0.38025079496693848</v>
      </c>
      <c r="F276" s="26">
        <f t="shared" si="71"/>
        <v>0.48997899323317995</v>
      </c>
      <c r="G276" s="26">
        <f t="shared" si="72"/>
        <v>0.36968550718530452</v>
      </c>
      <c r="H276" s="26">
        <f t="shared" si="73"/>
        <v>0.50054428101481396</v>
      </c>
      <c r="I276" s="26">
        <f t="shared" si="74"/>
        <v>5787.0280915307876</v>
      </c>
      <c r="J276" s="26">
        <f t="shared" si="75"/>
        <v>5057.3355730602816</v>
      </c>
      <c r="K276" s="26">
        <f t="shared" si="76"/>
        <v>6516.7206100012936</v>
      </c>
      <c r="L276" s="26">
        <f t="shared" si="77"/>
        <v>4916.8172455645499</v>
      </c>
      <c r="M276" s="26">
        <f t="shared" si="78"/>
        <v>6657.2389374970262</v>
      </c>
      <c r="N276" s="26">
        <f t="shared" si="79"/>
        <v>3.4753163452806013</v>
      </c>
      <c r="O276" s="24">
        <f t="shared" si="80"/>
        <v>3.4722168549184724</v>
      </c>
      <c r="P276" s="26">
        <f t="shared" si="81"/>
        <v>3.0344013438361688</v>
      </c>
      <c r="Q276" s="26">
        <f t="shared" si="82"/>
        <v>3.9100323660007761</v>
      </c>
      <c r="R276" s="26">
        <f t="shared" si="83"/>
        <v>2.9500903473387297</v>
      </c>
      <c r="S276" s="26">
        <f t="shared" si="84"/>
        <v>3.9943433624982156</v>
      </c>
      <c r="T276" s="112"/>
    </row>
    <row r="277" spans="1:20" x14ac:dyDescent="0.35">
      <c r="A277">
        <f>sample!B277</f>
        <v>1.6383090798654532</v>
      </c>
      <c r="B277">
        <v>0.26110541159194578</v>
      </c>
      <c r="C277">
        <f t="shared" si="68"/>
        <v>3472.7019741728791</v>
      </c>
      <c r="D277" s="25">
        <f t="shared" si="69"/>
        <v>0.26044844184884414</v>
      </c>
      <c r="E277" s="26">
        <f t="shared" si="70"/>
        <v>0.20586880376611233</v>
      </c>
      <c r="F277" s="26">
        <f t="shared" si="71"/>
        <v>0.31502807993157594</v>
      </c>
      <c r="G277" s="26">
        <f t="shared" si="72"/>
        <v>0.19535829521001039</v>
      </c>
      <c r="H277" s="26">
        <f t="shared" si="73"/>
        <v>0.32553858848767792</v>
      </c>
      <c r="I277" s="26">
        <f t="shared" si="74"/>
        <v>3463.9642765896269</v>
      </c>
      <c r="J277" s="26">
        <f t="shared" si="75"/>
        <v>2738.055090089294</v>
      </c>
      <c r="K277" s="26">
        <f t="shared" si="76"/>
        <v>4189.8734630899598</v>
      </c>
      <c r="L277" s="26">
        <f t="shared" si="77"/>
        <v>2598.2653262931381</v>
      </c>
      <c r="M277" s="26">
        <f t="shared" si="78"/>
        <v>4329.6632268861158</v>
      </c>
      <c r="N277" s="26">
        <f t="shared" si="79"/>
        <v>2.0836211845037274</v>
      </c>
      <c r="O277" s="24">
        <f t="shared" si="80"/>
        <v>2.0783785659537761</v>
      </c>
      <c r="P277" s="26">
        <f t="shared" si="81"/>
        <v>1.6428330540535763</v>
      </c>
      <c r="Q277" s="26">
        <f t="shared" si="82"/>
        <v>2.513924077853976</v>
      </c>
      <c r="R277" s="26">
        <f t="shared" si="83"/>
        <v>1.5589591957758828</v>
      </c>
      <c r="S277" s="26">
        <f t="shared" si="84"/>
        <v>2.5977979361316694</v>
      </c>
      <c r="T277" s="112"/>
    </row>
    <row r="278" spans="1:20" x14ac:dyDescent="0.35">
      <c r="A278">
        <f>sample!B278</f>
        <v>2.1018884964754085</v>
      </c>
      <c r="B278">
        <v>0.39008430345133371</v>
      </c>
      <c r="C278">
        <f t="shared" si="68"/>
        <v>5188.1212359027386</v>
      </c>
      <c r="D278" s="25">
        <f t="shared" si="69"/>
        <v>0.39005342545786414</v>
      </c>
      <c r="E278" s="26">
        <f t="shared" si="70"/>
        <v>0.33539907035689176</v>
      </c>
      <c r="F278" s="26">
        <f t="shared" si="71"/>
        <v>0.44470778055883653</v>
      </c>
      <c r="G278" s="26">
        <f t="shared" si="72"/>
        <v>0.32487417339721858</v>
      </c>
      <c r="H278" s="26">
        <f t="shared" si="73"/>
        <v>0.45523267751850971</v>
      </c>
      <c r="I278" s="26">
        <f t="shared" si="74"/>
        <v>5187.7105585895933</v>
      </c>
      <c r="J278" s="26">
        <f t="shared" si="75"/>
        <v>4460.8076357466607</v>
      </c>
      <c r="K278" s="26">
        <f t="shared" si="76"/>
        <v>5914.613481432526</v>
      </c>
      <c r="L278" s="26">
        <f t="shared" si="77"/>
        <v>4320.826506183007</v>
      </c>
      <c r="M278" s="26">
        <f t="shared" si="78"/>
        <v>6054.5946109961797</v>
      </c>
      <c r="N278" s="26">
        <f t="shared" si="79"/>
        <v>3.1128727415416431</v>
      </c>
      <c r="O278" s="24">
        <f t="shared" si="80"/>
        <v>3.112626335153756</v>
      </c>
      <c r="P278" s="26">
        <f t="shared" si="81"/>
        <v>2.6764845814479963</v>
      </c>
      <c r="Q278" s="26">
        <f t="shared" si="82"/>
        <v>3.5487680888595152</v>
      </c>
      <c r="R278" s="26">
        <f t="shared" si="83"/>
        <v>2.5924959037098043</v>
      </c>
      <c r="S278" s="26">
        <f t="shared" si="84"/>
        <v>3.6327567665977076</v>
      </c>
      <c r="T278" s="112"/>
    </row>
    <row r="279" spans="1:20" x14ac:dyDescent="0.35">
      <c r="A279">
        <f>sample!B279</f>
        <v>1.8294714711645654</v>
      </c>
      <c r="B279">
        <v>0.32947461793067107</v>
      </c>
      <c r="C279">
        <f t="shared" si="68"/>
        <v>4382.0124184779252</v>
      </c>
      <c r="D279" s="25">
        <f t="shared" si="69"/>
        <v>0.31389257181509778</v>
      </c>
      <c r="E279" s="26">
        <f t="shared" si="70"/>
        <v>0.25937752291598848</v>
      </c>
      <c r="F279" s="26">
        <f t="shared" si="71"/>
        <v>0.36840762071420707</v>
      </c>
      <c r="G279" s="26">
        <f t="shared" si="72"/>
        <v>0.24887945242636966</v>
      </c>
      <c r="H279" s="26">
        <f t="shared" si="73"/>
        <v>0.37890569120382589</v>
      </c>
      <c r="I279" s="26">
        <f t="shared" si="74"/>
        <v>4174.7712051407998</v>
      </c>
      <c r="J279" s="26">
        <f t="shared" si="75"/>
        <v>3449.7210547826467</v>
      </c>
      <c r="K279" s="26">
        <f t="shared" si="76"/>
        <v>4899.8213554989543</v>
      </c>
      <c r="L279" s="26">
        <f t="shared" si="77"/>
        <v>3310.0967172707165</v>
      </c>
      <c r="M279" s="26">
        <f t="shared" si="78"/>
        <v>5039.4456930108836</v>
      </c>
      <c r="N279" s="26">
        <f t="shared" si="79"/>
        <v>2.6292074510867551</v>
      </c>
      <c r="O279" s="24">
        <f t="shared" si="80"/>
        <v>2.5048627230844795</v>
      </c>
      <c r="P279" s="26">
        <f t="shared" si="81"/>
        <v>2.0698326328695877</v>
      </c>
      <c r="Q279" s="26">
        <f t="shared" si="82"/>
        <v>2.9398928132993722</v>
      </c>
      <c r="R279" s="26">
        <f t="shared" si="83"/>
        <v>1.9860580303624298</v>
      </c>
      <c r="S279" s="26">
        <f t="shared" si="84"/>
        <v>3.0236674158065302</v>
      </c>
      <c r="T279" s="112"/>
    </row>
    <row r="280" spans="1:20" x14ac:dyDescent="0.35">
      <c r="A280">
        <f>sample!B280</f>
        <v>2.2546785543364587</v>
      </c>
      <c r="B280">
        <v>0.42189478987805568</v>
      </c>
      <c r="C280">
        <f t="shared" si="68"/>
        <v>5611.2007053781408</v>
      </c>
      <c r="D280" s="25">
        <f t="shared" si="69"/>
        <v>0.43276962948933828</v>
      </c>
      <c r="E280" s="26">
        <f t="shared" si="70"/>
        <v>0.37791876281540904</v>
      </c>
      <c r="F280" s="26">
        <f t="shared" si="71"/>
        <v>0.48762049616326752</v>
      </c>
      <c r="G280" s="26">
        <f t="shared" si="72"/>
        <v>0.36735602323454075</v>
      </c>
      <c r="H280" s="26">
        <f t="shared" si="73"/>
        <v>0.49818323574413581</v>
      </c>
      <c r="I280" s="26">
        <f t="shared" si="74"/>
        <v>5755.8360722081989</v>
      </c>
      <c r="J280" s="26">
        <f t="shared" si="75"/>
        <v>5026.3195454449396</v>
      </c>
      <c r="K280" s="26">
        <f t="shared" si="76"/>
        <v>6485.3525989714581</v>
      </c>
      <c r="L280" s="26">
        <f t="shared" si="77"/>
        <v>4885.8351090193919</v>
      </c>
      <c r="M280" s="26">
        <f t="shared" si="78"/>
        <v>6625.8370353970067</v>
      </c>
      <c r="N280" s="26">
        <f t="shared" si="79"/>
        <v>3.3667204232268841</v>
      </c>
      <c r="O280" s="24">
        <f t="shared" si="80"/>
        <v>3.4535016433249193</v>
      </c>
      <c r="P280" s="26">
        <f t="shared" si="81"/>
        <v>3.0157917272669637</v>
      </c>
      <c r="Q280" s="26">
        <f t="shared" si="82"/>
        <v>3.8912115593828744</v>
      </c>
      <c r="R280" s="26">
        <f t="shared" si="83"/>
        <v>2.9315010654116351</v>
      </c>
      <c r="S280" s="26">
        <f t="shared" si="84"/>
        <v>3.9755022212382038</v>
      </c>
      <c r="T280" s="112"/>
    </row>
    <row r="281" spans="1:20" x14ac:dyDescent="0.35">
      <c r="A281">
        <f>sample!B281</f>
        <v>1.7040981507665245</v>
      </c>
      <c r="B281">
        <v>0.29533056253302814</v>
      </c>
      <c r="C281">
        <f t="shared" si="68"/>
        <v>3927.8964816892744</v>
      </c>
      <c r="D281" s="25">
        <f t="shared" si="69"/>
        <v>0.27884138845147571</v>
      </c>
      <c r="E281" s="26">
        <f t="shared" si="70"/>
        <v>0.22429908597271855</v>
      </c>
      <c r="F281" s="26">
        <f t="shared" si="71"/>
        <v>0.3333836909302329</v>
      </c>
      <c r="G281" s="26">
        <f t="shared" si="72"/>
        <v>0.21379576720751314</v>
      </c>
      <c r="H281" s="26">
        <f t="shared" si="73"/>
        <v>0.34388700969543828</v>
      </c>
      <c r="I281" s="26">
        <f t="shared" si="74"/>
        <v>3708.5904664046266</v>
      </c>
      <c r="J281" s="26">
        <f t="shared" si="75"/>
        <v>2983.1778434371568</v>
      </c>
      <c r="K281" s="26">
        <f t="shared" si="76"/>
        <v>4434.0030893720977</v>
      </c>
      <c r="L281" s="26">
        <f t="shared" si="77"/>
        <v>2843.4837038599248</v>
      </c>
      <c r="M281" s="26">
        <f t="shared" si="78"/>
        <v>4573.6972289493287</v>
      </c>
      <c r="N281" s="26">
        <f t="shared" si="79"/>
        <v>2.3567378890135644</v>
      </c>
      <c r="O281" s="24">
        <f t="shared" si="80"/>
        <v>2.2251542798427759</v>
      </c>
      <c r="P281" s="26">
        <f t="shared" si="81"/>
        <v>1.789906706062294</v>
      </c>
      <c r="Q281" s="26">
        <f t="shared" si="82"/>
        <v>2.6604018536232585</v>
      </c>
      <c r="R281" s="26">
        <f t="shared" si="83"/>
        <v>1.7060902223159549</v>
      </c>
      <c r="S281" s="26">
        <f t="shared" si="84"/>
        <v>2.7442183373695972</v>
      </c>
      <c r="T281" s="112"/>
    </row>
    <row r="282" spans="1:20" x14ac:dyDescent="0.35">
      <c r="A282">
        <f>sample!B282</f>
        <v>2.0703791868898884</v>
      </c>
      <c r="B282">
        <v>0.42118112747474507</v>
      </c>
      <c r="C282">
        <f t="shared" si="68"/>
        <v>5601.7089954141093</v>
      </c>
      <c r="D282" s="25">
        <f t="shared" si="69"/>
        <v>0.38124422598514707</v>
      </c>
      <c r="E282" s="26">
        <f t="shared" si="70"/>
        <v>0.32661985593611548</v>
      </c>
      <c r="F282" s="26">
        <f t="shared" si="71"/>
        <v>0.43586859603417866</v>
      </c>
      <c r="G282" s="26">
        <f t="shared" si="72"/>
        <v>0.3161007332570358</v>
      </c>
      <c r="H282" s="26">
        <f t="shared" si="73"/>
        <v>0.44638771871325833</v>
      </c>
      <c r="I282" s="26">
        <f t="shared" si="74"/>
        <v>5070.5482056024557</v>
      </c>
      <c r="J282" s="26">
        <f t="shared" si="75"/>
        <v>4344.0440839503353</v>
      </c>
      <c r="K282" s="26">
        <f t="shared" si="76"/>
        <v>5797.0523272545761</v>
      </c>
      <c r="L282" s="26">
        <f t="shared" si="77"/>
        <v>4204.139752318576</v>
      </c>
      <c r="M282" s="26">
        <f t="shared" si="78"/>
        <v>5936.9566588863354</v>
      </c>
      <c r="N282" s="26">
        <f t="shared" si="79"/>
        <v>3.3610253972484654</v>
      </c>
      <c r="O282" s="24">
        <f t="shared" si="80"/>
        <v>3.0423289233614734</v>
      </c>
      <c r="P282" s="26">
        <f t="shared" si="81"/>
        <v>2.606426450370201</v>
      </c>
      <c r="Q282" s="26">
        <f t="shared" si="82"/>
        <v>3.4782313963527454</v>
      </c>
      <c r="R282" s="26">
        <f t="shared" si="83"/>
        <v>2.5224838513911454</v>
      </c>
      <c r="S282" s="26">
        <f t="shared" si="84"/>
        <v>3.562173995331801</v>
      </c>
      <c r="T282" s="112"/>
    </row>
    <row r="283" spans="1:20" x14ac:dyDescent="0.35">
      <c r="A283">
        <f>sample!B283</f>
        <v>1.7456984616856863</v>
      </c>
      <c r="B283">
        <v>0.32984015160164126</v>
      </c>
      <c r="C283">
        <f t="shared" si="68"/>
        <v>4386.8740163018283</v>
      </c>
      <c r="D283" s="25">
        <f t="shared" si="69"/>
        <v>0.29047177457654488</v>
      </c>
      <c r="E283" s="26">
        <f t="shared" si="70"/>
        <v>0.23594490255683123</v>
      </c>
      <c r="F283" s="26">
        <f t="shared" si="71"/>
        <v>0.34499864659625856</v>
      </c>
      <c r="G283" s="26">
        <f t="shared" si="72"/>
        <v>0.22544455526555818</v>
      </c>
      <c r="H283" s="26">
        <f t="shared" si="73"/>
        <v>0.35549899388753159</v>
      </c>
      <c r="I283" s="26">
        <f t="shared" si="74"/>
        <v>3863.2746018680473</v>
      </c>
      <c r="J283" s="26">
        <f t="shared" si="75"/>
        <v>3138.0672040058553</v>
      </c>
      <c r="K283" s="26">
        <f t="shared" si="76"/>
        <v>4588.4819997302393</v>
      </c>
      <c r="L283" s="26">
        <f t="shared" si="77"/>
        <v>2998.4125850319238</v>
      </c>
      <c r="M283" s="26">
        <f t="shared" si="78"/>
        <v>4728.1366187041704</v>
      </c>
      <c r="N283" s="26">
        <f t="shared" si="79"/>
        <v>2.6321244097810967</v>
      </c>
      <c r="O283" s="24">
        <f t="shared" si="80"/>
        <v>2.3179647611208281</v>
      </c>
      <c r="P283" s="26">
        <f t="shared" si="81"/>
        <v>1.8828403224035131</v>
      </c>
      <c r="Q283" s="26">
        <f t="shared" si="82"/>
        <v>2.7530891998381435</v>
      </c>
      <c r="R283" s="26">
        <f t="shared" si="83"/>
        <v>1.7990475510191541</v>
      </c>
      <c r="S283" s="26">
        <f t="shared" si="84"/>
        <v>2.836881971222502</v>
      </c>
      <c r="T283" s="112"/>
    </row>
    <row r="284" spans="1:20" x14ac:dyDescent="0.35">
      <c r="A284">
        <f>sample!B284</f>
        <v>1.7001027143893521</v>
      </c>
      <c r="B284">
        <v>0.27463687784322816</v>
      </c>
      <c r="C284">
        <f t="shared" si="68"/>
        <v>3652.6704753149347</v>
      </c>
      <c r="D284" s="25">
        <f t="shared" si="69"/>
        <v>0.2777243663240459</v>
      </c>
      <c r="E284" s="26">
        <f t="shared" si="70"/>
        <v>0.22318024819000792</v>
      </c>
      <c r="F284" s="26">
        <f t="shared" si="71"/>
        <v>0.33226848445808388</v>
      </c>
      <c r="G284" s="26">
        <f t="shared" si="72"/>
        <v>0.21267657978048393</v>
      </c>
      <c r="H284" s="26">
        <f t="shared" si="73"/>
        <v>0.34277215286760787</v>
      </c>
      <c r="I284" s="26">
        <f t="shared" si="74"/>
        <v>3693.7340721098103</v>
      </c>
      <c r="J284" s="26">
        <f t="shared" si="75"/>
        <v>2968.2973009271054</v>
      </c>
      <c r="K284" s="26">
        <f t="shared" si="76"/>
        <v>4419.1708432925152</v>
      </c>
      <c r="L284" s="26">
        <f t="shared" si="77"/>
        <v>2828.5985110804363</v>
      </c>
      <c r="M284" s="26">
        <f t="shared" si="78"/>
        <v>4558.8696331391848</v>
      </c>
      <c r="N284" s="26">
        <f t="shared" si="79"/>
        <v>2.1916022851889609</v>
      </c>
      <c r="O284" s="24">
        <f t="shared" si="80"/>
        <v>2.2162404432658862</v>
      </c>
      <c r="P284" s="26">
        <f t="shared" si="81"/>
        <v>1.7809783805562631</v>
      </c>
      <c r="Q284" s="26">
        <f t="shared" si="82"/>
        <v>2.6515025059755088</v>
      </c>
      <c r="R284" s="26">
        <f t="shared" si="83"/>
        <v>1.6971591066482616</v>
      </c>
      <c r="S284" s="26">
        <f t="shared" si="84"/>
        <v>2.7353217798835106</v>
      </c>
      <c r="T284" s="112"/>
    </row>
    <row r="285" spans="1:20" x14ac:dyDescent="0.35">
      <c r="A285">
        <f>sample!B285</f>
        <v>1.9164483703929334</v>
      </c>
      <c r="B285">
        <v>0.35430454248091242</v>
      </c>
      <c r="C285">
        <f t="shared" si="68"/>
        <v>4712.2504149961351</v>
      </c>
      <c r="D285" s="25">
        <f t="shared" si="69"/>
        <v>0.33820909492841911</v>
      </c>
      <c r="E285" s="26">
        <f t="shared" si="70"/>
        <v>0.28367909075816455</v>
      </c>
      <c r="F285" s="26">
        <f t="shared" si="71"/>
        <v>0.39273909909867366</v>
      </c>
      <c r="G285" s="26">
        <f t="shared" si="72"/>
        <v>0.27317814030248416</v>
      </c>
      <c r="H285" s="26">
        <f t="shared" si="73"/>
        <v>0.40324004955435405</v>
      </c>
      <c r="I285" s="26">
        <f t="shared" si="74"/>
        <v>4498.1809625479746</v>
      </c>
      <c r="J285" s="26">
        <f t="shared" si="75"/>
        <v>3772.9319070835886</v>
      </c>
      <c r="K285" s="26">
        <f t="shared" si="76"/>
        <v>5223.4300180123591</v>
      </c>
      <c r="L285" s="26">
        <f t="shared" si="77"/>
        <v>3633.2692660230396</v>
      </c>
      <c r="M285" s="26">
        <f t="shared" si="78"/>
        <v>5363.0926590729086</v>
      </c>
      <c r="N285" s="26">
        <f t="shared" si="79"/>
        <v>2.8273502489976807</v>
      </c>
      <c r="O285" s="24">
        <f t="shared" si="80"/>
        <v>2.6989085775287847</v>
      </c>
      <c r="P285" s="26">
        <f t="shared" si="81"/>
        <v>2.263759144250153</v>
      </c>
      <c r="Q285" s="26">
        <f t="shared" si="82"/>
        <v>3.1340580108074154</v>
      </c>
      <c r="R285" s="26">
        <f t="shared" si="83"/>
        <v>2.1799615596138238</v>
      </c>
      <c r="S285" s="26">
        <f t="shared" si="84"/>
        <v>3.2178555954437451</v>
      </c>
      <c r="T285" s="112"/>
    </row>
    <row r="286" spans="1:20" x14ac:dyDescent="0.35">
      <c r="A286">
        <f>sample!B286</f>
        <v>1.8089103752137001</v>
      </c>
      <c r="B286">
        <v>0.34491476717223007</v>
      </c>
      <c r="C286">
        <f t="shared" si="68"/>
        <v>4587.3664033906598</v>
      </c>
      <c r="D286" s="25">
        <f t="shared" si="69"/>
        <v>0.30814421369518263</v>
      </c>
      <c r="E286" s="26">
        <f t="shared" si="70"/>
        <v>0.25362864600817125</v>
      </c>
      <c r="F286" s="26">
        <f t="shared" si="71"/>
        <v>0.36265978138219401</v>
      </c>
      <c r="G286" s="26">
        <f t="shared" si="72"/>
        <v>0.24313047561454285</v>
      </c>
      <c r="H286" s="26">
        <f t="shared" si="73"/>
        <v>0.37315795177582245</v>
      </c>
      <c r="I286" s="26">
        <f t="shared" si="74"/>
        <v>4098.3180421459292</v>
      </c>
      <c r="J286" s="26">
        <f t="shared" si="75"/>
        <v>3373.2609919086776</v>
      </c>
      <c r="K286" s="26">
        <f t="shared" si="76"/>
        <v>4823.3750923831803</v>
      </c>
      <c r="L286" s="26">
        <f t="shared" si="77"/>
        <v>3233.6353256734196</v>
      </c>
      <c r="M286" s="26">
        <f t="shared" si="78"/>
        <v>4963.0007586184383</v>
      </c>
      <c r="N286" s="26">
        <f t="shared" si="79"/>
        <v>2.7524198420343957</v>
      </c>
      <c r="O286" s="24">
        <f t="shared" si="80"/>
        <v>2.4589908252875574</v>
      </c>
      <c r="P286" s="26">
        <f t="shared" si="81"/>
        <v>2.0239565951452065</v>
      </c>
      <c r="Q286" s="26">
        <f t="shared" si="82"/>
        <v>2.8940250554299083</v>
      </c>
      <c r="R286" s="26">
        <f t="shared" si="83"/>
        <v>1.9401811954040518</v>
      </c>
      <c r="S286" s="26">
        <f t="shared" si="84"/>
        <v>2.9778004551710628</v>
      </c>
      <c r="T286" s="112"/>
    </row>
    <row r="287" spans="1:20" x14ac:dyDescent="0.35">
      <c r="A287">
        <f>sample!B287</f>
        <v>2.0772419098121531</v>
      </c>
      <c r="B287">
        <v>0.38969539136402576</v>
      </c>
      <c r="C287">
        <f t="shared" si="68"/>
        <v>5182.9487051415426</v>
      </c>
      <c r="D287" s="25">
        <f t="shared" si="69"/>
        <v>0.38316286831477775</v>
      </c>
      <c r="E287" s="26">
        <f t="shared" si="70"/>
        <v>0.32853227563688536</v>
      </c>
      <c r="F287" s="26">
        <f t="shared" si="71"/>
        <v>0.43779346099267014</v>
      </c>
      <c r="G287" s="26">
        <f t="shared" si="72"/>
        <v>0.31801195465389265</v>
      </c>
      <c r="H287" s="26">
        <f t="shared" si="73"/>
        <v>0.44831378197566285</v>
      </c>
      <c r="I287" s="26">
        <f t="shared" si="74"/>
        <v>5096.0661485865439</v>
      </c>
      <c r="J287" s="26">
        <f t="shared" si="75"/>
        <v>4369.4792659705754</v>
      </c>
      <c r="K287" s="26">
        <f t="shared" si="76"/>
        <v>5822.6530312025134</v>
      </c>
      <c r="L287" s="26">
        <f t="shared" si="77"/>
        <v>4229.5589968967715</v>
      </c>
      <c r="M287" s="26">
        <f t="shared" si="78"/>
        <v>5962.5733002763163</v>
      </c>
      <c r="N287" s="26">
        <f t="shared" si="79"/>
        <v>3.1097692230849256</v>
      </c>
      <c r="O287" s="24">
        <f t="shared" si="80"/>
        <v>3.0576396891519262</v>
      </c>
      <c r="P287" s="26">
        <f t="shared" si="81"/>
        <v>2.621687559582345</v>
      </c>
      <c r="Q287" s="26">
        <f t="shared" si="82"/>
        <v>3.4935918187215078</v>
      </c>
      <c r="R287" s="26">
        <f t="shared" si="83"/>
        <v>2.5377353981380626</v>
      </c>
      <c r="S287" s="26">
        <f t="shared" si="84"/>
        <v>3.5775439801657898</v>
      </c>
      <c r="T287" s="112"/>
    </row>
    <row r="288" spans="1:20" x14ac:dyDescent="0.35">
      <c r="A288">
        <f>sample!B288</f>
        <v>1.8805035373347054</v>
      </c>
      <c r="B288">
        <v>0.37053250328648479</v>
      </c>
      <c r="C288">
        <f t="shared" si="68"/>
        <v>4928.0822937102475</v>
      </c>
      <c r="D288" s="25">
        <f t="shared" si="69"/>
        <v>0.32815983619858158</v>
      </c>
      <c r="E288" s="26">
        <f t="shared" si="70"/>
        <v>0.27363937540574534</v>
      </c>
      <c r="F288" s="26">
        <f t="shared" si="71"/>
        <v>0.38268029699141781</v>
      </c>
      <c r="G288" s="26">
        <f t="shared" si="72"/>
        <v>0.2631402627370773</v>
      </c>
      <c r="H288" s="26">
        <f t="shared" si="73"/>
        <v>0.39317940966008585</v>
      </c>
      <c r="I288" s="26">
        <f t="shared" si="74"/>
        <v>4364.5258214411351</v>
      </c>
      <c r="J288" s="26">
        <f t="shared" si="75"/>
        <v>3639.4036928964128</v>
      </c>
      <c r="K288" s="26">
        <f t="shared" si="76"/>
        <v>5089.647949985856</v>
      </c>
      <c r="L288" s="26">
        <f t="shared" si="77"/>
        <v>3499.7654944031278</v>
      </c>
      <c r="M288" s="26">
        <f t="shared" si="78"/>
        <v>5229.286148479142</v>
      </c>
      <c r="N288" s="26">
        <f t="shared" si="79"/>
        <v>2.9568493762261485</v>
      </c>
      <c r="O288" s="24">
        <f t="shared" si="80"/>
        <v>2.618715492864681</v>
      </c>
      <c r="P288" s="26">
        <f t="shared" si="81"/>
        <v>2.1836422157378474</v>
      </c>
      <c r="Q288" s="26">
        <f t="shared" si="82"/>
        <v>3.0537887699915136</v>
      </c>
      <c r="R288" s="26">
        <f t="shared" si="83"/>
        <v>2.0998592966418768</v>
      </c>
      <c r="S288" s="26">
        <f t="shared" si="84"/>
        <v>3.1375716890874852</v>
      </c>
      <c r="T288" s="112"/>
    </row>
    <row r="289" spans="1:20" x14ac:dyDescent="0.35">
      <c r="A289">
        <f>sample!B289</f>
        <v>1.8318608114635324</v>
      </c>
      <c r="B289">
        <v>0.38021790444196563</v>
      </c>
      <c r="C289">
        <f t="shared" si="68"/>
        <v>5056.898129078143</v>
      </c>
      <c r="D289" s="25">
        <f t="shared" si="69"/>
        <v>0.31456057043451136</v>
      </c>
      <c r="E289" s="26">
        <f t="shared" si="70"/>
        <v>0.26004548126475424</v>
      </c>
      <c r="F289" s="26">
        <f t="shared" si="71"/>
        <v>0.36907565960426847</v>
      </c>
      <c r="G289" s="26">
        <f t="shared" si="72"/>
        <v>0.24954740302013728</v>
      </c>
      <c r="H289" s="26">
        <f t="shared" si="73"/>
        <v>0.37957373784888543</v>
      </c>
      <c r="I289" s="26">
        <f t="shared" si="74"/>
        <v>4183.6555867790012</v>
      </c>
      <c r="J289" s="26">
        <f t="shared" si="75"/>
        <v>3458.6049008212312</v>
      </c>
      <c r="K289" s="26">
        <f t="shared" si="76"/>
        <v>4908.7062727367702</v>
      </c>
      <c r="L289" s="26">
        <f t="shared" si="77"/>
        <v>3318.9804601678261</v>
      </c>
      <c r="M289" s="26">
        <f t="shared" si="78"/>
        <v>5048.3307133901762</v>
      </c>
      <c r="N289" s="26">
        <f t="shared" si="79"/>
        <v>3.0341388774468858</v>
      </c>
      <c r="O289" s="24">
        <f t="shared" si="80"/>
        <v>2.5101933520674007</v>
      </c>
      <c r="P289" s="26">
        <f t="shared" si="81"/>
        <v>2.0751629404927385</v>
      </c>
      <c r="Q289" s="26">
        <f t="shared" si="82"/>
        <v>2.945223763642062</v>
      </c>
      <c r="R289" s="26">
        <f t="shared" si="83"/>
        <v>1.9913882761006956</v>
      </c>
      <c r="S289" s="26">
        <f t="shared" si="84"/>
        <v>3.0289984280341056</v>
      </c>
      <c r="T289" s="112"/>
    </row>
    <row r="290" spans="1:20" x14ac:dyDescent="0.35">
      <c r="A290">
        <f>sample!B290</f>
        <v>1.8988735300786019</v>
      </c>
      <c r="B290">
        <v>0.37704621443787123</v>
      </c>
      <c r="C290">
        <f t="shared" si="68"/>
        <v>5014.7146520236874</v>
      </c>
      <c r="D290" s="25">
        <f t="shared" si="69"/>
        <v>0.33329561773496008</v>
      </c>
      <c r="E290" s="26">
        <f t="shared" si="70"/>
        <v>0.2787708714133672</v>
      </c>
      <c r="F290" s="26">
        <f t="shared" si="71"/>
        <v>0.38782036405655296</v>
      </c>
      <c r="G290" s="26">
        <f t="shared" si="72"/>
        <v>0.26827093347197389</v>
      </c>
      <c r="H290" s="26">
        <f t="shared" si="73"/>
        <v>0.39832030199794627</v>
      </c>
      <c r="I290" s="26">
        <f t="shared" si="74"/>
        <v>4432.8317158749687</v>
      </c>
      <c r="J290" s="26">
        <f t="shared" si="75"/>
        <v>3707.6525897977835</v>
      </c>
      <c r="K290" s="26">
        <f t="shared" si="76"/>
        <v>5158.0108419521548</v>
      </c>
      <c r="L290" s="26">
        <f t="shared" si="77"/>
        <v>3568.0034151772529</v>
      </c>
      <c r="M290" s="26">
        <f t="shared" si="78"/>
        <v>5297.6600165726859</v>
      </c>
      <c r="N290" s="26">
        <f t="shared" si="79"/>
        <v>3.0088287912142122</v>
      </c>
      <c r="O290" s="24">
        <f t="shared" si="80"/>
        <v>2.6596990295249809</v>
      </c>
      <c r="P290" s="26">
        <f t="shared" si="81"/>
        <v>2.2245915538786702</v>
      </c>
      <c r="Q290" s="26">
        <f t="shared" si="82"/>
        <v>3.0948065051712925</v>
      </c>
      <c r="R290" s="26">
        <f t="shared" si="83"/>
        <v>2.1408020491063517</v>
      </c>
      <c r="S290" s="26">
        <f t="shared" si="84"/>
        <v>3.1785960099436115</v>
      </c>
      <c r="T290" s="112"/>
    </row>
    <row r="291" spans="1:20" x14ac:dyDescent="0.35">
      <c r="A291">
        <f>sample!B291</f>
        <v>1.6930030615189533</v>
      </c>
      <c r="B291">
        <v>0.26213343696759706</v>
      </c>
      <c r="C291">
        <f t="shared" si="68"/>
        <v>3486.3747116690406</v>
      </c>
      <c r="D291" s="25">
        <f t="shared" si="69"/>
        <v>0.27573948442263063</v>
      </c>
      <c r="E291" s="26">
        <f t="shared" si="70"/>
        <v>0.22119199576308041</v>
      </c>
      <c r="F291" s="26">
        <f t="shared" si="71"/>
        <v>0.33028697308218086</v>
      </c>
      <c r="G291" s="26">
        <f t="shared" si="72"/>
        <v>0.21068767828481066</v>
      </c>
      <c r="H291" s="26">
        <f t="shared" si="73"/>
        <v>0.3407912905604506</v>
      </c>
      <c r="I291" s="26">
        <f t="shared" si="74"/>
        <v>3667.3351428209876</v>
      </c>
      <c r="J291" s="26">
        <f t="shared" si="75"/>
        <v>2941.8535436489697</v>
      </c>
      <c r="K291" s="26">
        <f t="shared" si="76"/>
        <v>4392.8167419930051</v>
      </c>
      <c r="L291" s="26">
        <f t="shared" si="77"/>
        <v>2802.1461211879819</v>
      </c>
      <c r="M291" s="26">
        <f t="shared" si="78"/>
        <v>4532.5241644539929</v>
      </c>
      <c r="N291" s="26">
        <f t="shared" si="79"/>
        <v>2.0918248270014241</v>
      </c>
      <c r="O291" s="24">
        <f t="shared" si="80"/>
        <v>2.2004010856925924</v>
      </c>
      <c r="P291" s="26">
        <f t="shared" si="81"/>
        <v>1.7651121261893816</v>
      </c>
      <c r="Q291" s="26">
        <f t="shared" si="82"/>
        <v>2.635690045195803</v>
      </c>
      <c r="R291" s="26">
        <f t="shared" si="83"/>
        <v>1.681287672712789</v>
      </c>
      <c r="S291" s="26">
        <f t="shared" si="84"/>
        <v>2.7195144986723956</v>
      </c>
      <c r="T291" s="112"/>
    </row>
    <row r="292" spans="1:20" x14ac:dyDescent="0.35">
      <c r="A292">
        <f>sample!B292</f>
        <v>1.9070675252989879</v>
      </c>
      <c r="B292">
        <v>0.36989140493686268</v>
      </c>
      <c r="C292">
        <f t="shared" si="68"/>
        <v>4919.5556856602734</v>
      </c>
      <c r="D292" s="25">
        <f t="shared" si="69"/>
        <v>0.33558644985170194</v>
      </c>
      <c r="E292" s="26">
        <f t="shared" si="70"/>
        <v>0.28105939300195759</v>
      </c>
      <c r="F292" s="26">
        <f t="shared" si="71"/>
        <v>0.39011350670144629</v>
      </c>
      <c r="G292" s="26">
        <f t="shared" si="72"/>
        <v>0.27055901011760097</v>
      </c>
      <c r="H292" s="26">
        <f t="shared" si="73"/>
        <v>0.40061388958580291</v>
      </c>
      <c r="I292" s="26">
        <f t="shared" si="74"/>
        <v>4463.2997830276363</v>
      </c>
      <c r="J292" s="26">
        <f t="shared" si="75"/>
        <v>3738.0899269260358</v>
      </c>
      <c r="K292" s="26">
        <f t="shared" si="76"/>
        <v>5188.5096391292354</v>
      </c>
      <c r="L292" s="26">
        <f t="shared" si="77"/>
        <v>3598.4348345640933</v>
      </c>
      <c r="M292" s="26">
        <f t="shared" si="78"/>
        <v>5328.1647314911779</v>
      </c>
      <c r="N292" s="26">
        <f t="shared" si="79"/>
        <v>2.9517334113961637</v>
      </c>
      <c r="O292" s="24">
        <f t="shared" si="80"/>
        <v>2.6779798698165815</v>
      </c>
      <c r="P292" s="26">
        <f t="shared" si="81"/>
        <v>2.2428539561556216</v>
      </c>
      <c r="Q292" s="26">
        <f t="shared" si="82"/>
        <v>3.1131057834775411</v>
      </c>
      <c r="R292" s="26">
        <f t="shared" si="83"/>
        <v>2.159060900738456</v>
      </c>
      <c r="S292" s="26">
        <f t="shared" si="84"/>
        <v>3.1968988388947066</v>
      </c>
      <c r="T292" s="112"/>
    </row>
    <row r="293" spans="1:20" x14ac:dyDescent="0.35">
      <c r="A293">
        <f>sample!B293</f>
        <v>1.6200642028125805</v>
      </c>
      <c r="B293">
        <v>0.24927482788060237</v>
      </c>
      <c r="C293">
        <f t="shared" si="68"/>
        <v>3315.3552108120116</v>
      </c>
      <c r="D293" s="25">
        <f t="shared" si="69"/>
        <v>0.25534763946922578</v>
      </c>
      <c r="E293" s="26">
        <f t="shared" si="70"/>
        <v>0.20075484426343423</v>
      </c>
      <c r="F293" s="26">
        <f t="shared" si="71"/>
        <v>0.30994043467501731</v>
      </c>
      <c r="G293" s="26">
        <f t="shared" si="72"/>
        <v>0.19024180201419413</v>
      </c>
      <c r="H293" s="26">
        <f t="shared" si="73"/>
        <v>0.32045347692425741</v>
      </c>
      <c r="I293" s="26">
        <f t="shared" si="74"/>
        <v>3396.1236049407025</v>
      </c>
      <c r="J293" s="26">
        <f t="shared" si="75"/>
        <v>2670.0394287036752</v>
      </c>
      <c r="K293" s="26">
        <f t="shared" si="76"/>
        <v>4122.2077811777299</v>
      </c>
      <c r="L293" s="26">
        <f t="shared" si="77"/>
        <v>2530.2159667887818</v>
      </c>
      <c r="M293" s="26">
        <f t="shared" si="78"/>
        <v>4262.0312430926242</v>
      </c>
      <c r="N293" s="26">
        <f t="shared" si="79"/>
        <v>1.9892131264872068</v>
      </c>
      <c r="O293" s="24">
        <f t="shared" si="80"/>
        <v>2.0376741629644215</v>
      </c>
      <c r="P293" s="26">
        <f t="shared" si="81"/>
        <v>1.6020236572222051</v>
      </c>
      <c r="Q293" s="26">
        <f t="shared" si="82"/>
        <v>2.4733246687066379</v>
      </c>
      <c r="R293" s="26">
        <f t="shared" si="83"/>
        <v>1.518129580073269</v>
      </c>
      <c r="S293" s="26">
        <f t="shared" si="84"/>
        <v>2.5572187458555744</v>
      </c>
      <c r="T293" s="112"/>
    </row>
    <row r="294" spans="1:20" x14ac:dyDescent="0.35">
      <c r="A294">
        <f>sample!B294</f>
        <v>1.8454602335522277</v>
      </c>
      <c r="B294">
        <v>0.36176587030024476</v>
      </c>
      <c r="C294">
        <f t="shared" si="68"/>
        <v>4811.486074993255</v>
      </c>
      <c r="D294" s="25">
        <f t="shared" si="69"/>
        <v>0.31836262206524724</v>
      </c>
      <c r="E294" s="26">
        <f t="shared" si="70"/>
        <v>0.26384690495842211</v>
      </c>
      <c r="F294" s="26">
        <f t="shared" si="71"/>
        <v>0.37287833917207236</v>
      </c>
      <c r="G294" s="26">
        <f t="shared" si="72"/>
        <v>0.25334870579072544</v>
      </c>
      <c r="H294" s="26">
        <f t="shared" si="73"/>
        <v>0.38337653833976904</v>
      </c>
      <c r="I294" s="26">
        <f t="shared" si="74"/>
        <v>4234.2228734677883</v>
      </c>
      <c r="J294" s="26">
        <f t="shared" si="75"/>
        <v>3509.1638359470139</v>
      </c>
      <c r="K294" s="26">
        <f t="shared" si="76"/>
        <v>4959.2819109885622</v>
      </c>
      <c r="L294" s="26">
        <f t="shared" si="77"/>
        <v>3369.5377870166481</v>
      </c>
      <c r="M294" s="26">
        <f t="shared" si="78"/>
        <v>5098.9079599189281</v>
      </c>
      <c r="N294" s="26">
        <f t="shared" si="79"/>
        <v>2.886891644995953</v>
      </c>
      <c r="O294" s="24">
        <f t="shared" si="80"/>
        <v>2.5405337240806727</v>
      </c>
      <c r="P294" s="26">
        <f t="shared" si="81"/>
        <v>2.1054983015682081</v>
      </c>
      <c r="Q294" s="26">
        <f t="shared" si="82"/>
        <v>2.9755691465931373</v>
      </c>
      <c r="R294" s="26">
        <f t="shared" si="83"/>
        <v>2.0217226722099886</v>
      </c>
      <c r="S294" s="26">
        <f t="shared" si="84"/>
        <v>3.0593447759513568</v>
      </c>
      <c r="T294" s="112"/>
    </row>
    <row r="295" spans="1:20" x14ac:dyDescent="0.35">
      <c r="A295">
        <f>sample!B295</f>
        <v>2.1200186164732733</v>
      </c>
      <c r="B295">
        <v>0.42083864624620393</v>
      </c>
      <c r="C295">
        <f t="shared" si="68"/>
        <v>5597.1539950745127</v>
      </c>
      <c r="D295" s="25">
        <f t="shared" si="69"/>
        <v>0.3951221446912071</v>
      </c>
      <c r="E295" s="26">
        <f t="shared" si="70"/>
        <v>0.34044889837501136</v>
      </c>
      <c r="F295" s="26">
        <f t="shared" si="71"/>
        <v>0.44979539100740284</v>
      </c>
      <c r="G295" s="26">
        <f t="shared" si="72"/>
        <v>0.3299203634967624</v>
      </c>
      <c r="H295" s="26">
        <f t="shared" si="73"/>
        <v>0.4603239258856518</v>
      </c>
      <c r="I295" s="26">
        <f t="shared" si="74"/>
        <v>5255.1245243930543</v>
      </c>
      <c r="J295" s="26">
        <f t="shared" si="75"/>
        <v>4527.970348387651</v>
      </c>
      <c r="K295" s="26">
        <f t="shared" si="76"/>
        <v>5982.2787003984577</v>
      </c>
      <c r="L295" s="26">
        <f t="shared" si="77"/>
        <v>4387.9408345069396</v>
      </c>
      <c r="M295" s="26">
        <f t="shared" si="78"/>
        <v>6122.3082142791691</v>
      </c>
      <c r="N295" s="26">
        <f t="shared" si="79"/>
        <v>3.3582923970447074</v>
      </c>
      <c r="O295" s="24">
        <f t="shared" si="80"/>
        <v>3.1530747146358324</v>
      </c>
      <c r="P295" s="26">
        <f t="shared" si="81"/>
        <v>2.7167822090325906</v>
      </c>
      <c r="Q295" s="26">
        <f t="shared" si="82"/>
        <v>3.5893672202390743</v>
      </c>
      <c r="R295" s="26">
        <f t="shared" si="83"/>
        <v>2.6327645007041638</v>
      </c>
      <c r="S295" s="26">
        <f t="shared" si="84"/>
        <v>3.6733849285675011</v>
      </c>
      <c r="T295" s="112"/>
    </row>
    <row r="296" spans="1:20" x14ac:dyDescent="0.35">
      <c r="A296">
        <f>sample!B296</f>
        <v>1.6900199286693811</v>
      </c>
      <c r="B296">
        <v>0.30975903152754564</v>
      </c>
      <c r="C296">
        <f t="shared" si="68"/>
        <v>4119.7951193163572</v>
      </c>
      <c r="D296" s="25">
        <f t="shared" si="69"/>
        <v>0.27490547654777792</v>
      </c>
      <c r="E296" s="26">
        <f t="shared" si="70"/>
        <v>0.22035651660004665</v>
      </c>
      <c r="F296" s="26">
        <f t="shared" si="71"/>
        <v>0.32945443649550921</v>
      </c>
      <c r="G296" s="26">
        <f t="shared" si="72"/>
        <v>0.20985191579290996</v>
      </c>
      <c r="H296" s="26">
        <f t="shared" si="73"/>
        <v>0.33995903730264587</v>
      </c>
      <c r="I296" s="26">
        <f t="shared" si="74"/>
        <v>3656.2428380854462</v>
      </c>
      <c r="J296" s="26">
        <f t="shared" si="75"/>
        <v>2930.7416707806201</v>
      </c>
      <c r="K296" s="26">
        <f t="shared" si="76"/>
        <v>4381.7440053902728</v>
      </c>
      <c r="L296" s="26">
        <f t="shared" si="77"/>
        <v>2791.0304800457029</v>
      </c>
      <c r="M296" s="26">
        <f t="shared" si="78"/>
        <v>4521.45519612519</v>
      </c>
      <c r="N296" s="26">
        <f t="shared" si="79"/>
        <v>2.4718770715898142</v>
      </c>
      <c r="O296" s="24">
        <f t="shared" si="80"/>
        <v>2.1937457028512677</v>
      </c>
      <c r="P296" s="26">
        <f t="shared" si="81"/>
        <v>1.758445002468372</v>
      </c>
      <c r="Q296" s="26">
        <f t="shared" si="82"/>
        <v>2.6290464032341636</v>
      </c>
      <c r="R296" s="26">
        <f t="shared" si="83"/>
        <v>1.6746182880274216</v>
      </c>
      <c r="S296" s="26">
        <f t="shared" si="84"/>
        <v>2.7128731176751137</v>
      </c>
      <c r="T296" s="112"/>
    </row>
    <row r="297" spans="1:20" x14ac:dyDescent="0.35">
      <c r="A297">
        <f>sample!B297</f>
        <v>1.7290733276273993</v>
      </c>
      <c r="B297">
        <v>0.28957187850900945</v>
      </c>
      <c r="C297">
        <f t="shared" si="68"/>
        <v>3851.3059841698259</v>
      </c>
      <c r="D297" s="25">
        <f t="shared" si="69"/>
        <v>0.28582381103476634</v>
      </c>
      <c r="E297" s="26">
        <f t="shared" si="70"/>
        <v>0.2312915330343932</v>
      </c>
      <c r="F297" s="26">
        <f t="shared" si="71"/>
        <v>0.34035608903513948</v>
      </c>
      <c r="G297" s="26">
        <f t="shared" si="72"/>
        <v>0.22079014470276201</v>
      </c>
      <c r="H297" s="26">
        <f t="shared" si="73"/>
        <v>0.35085747736677064</v>
      </c>
      <c r="I297" s="26">
        <f t="shared" si="74"/>
        <v>3801.4566867623921</v>
      </c>
      <c r="J297" s="26">
        <f t="shared" si="75"/>
        <v>3076.1773893574295</v>
      </c>
      <c r="K297" s="26">
        <f t="shared" si="76"/>
        <v>4526.7359841673551</v>
      </c>
      <c r="L297" s="26">
        <f t="shared" si="77"/>
        <v>2936.5089245467343</v>
      </c>
      <c r="M297" s="26">
        <f t="shared" si="78"/>
        <v>4666.4044489780499</v>
      </c>
      <c r="N297" s="26">
        <f t="shared" si="79"/>
        <v>2.3107835905018956</v>
      </c>
      <c r="O297" s="24">
        <f t="shared" si="80"/>
        <v>2.2808740120574353</v>
      </c>
      <c r="P297" s="26">
        <f t="shared" si="81"/>
        <v>1.8457064336144577</v>
      </c>
      <c r="Q297" s="26">
        <f t="shared" si="82"/>
        <v>2.7160415905004132</v>
      </c>
      <c r="R297" s="26">
        <f t="shared" si="83"/>
        <v>1.7619053547280406</v>
      </c>
      <c r="S297" s="26">
        <f t="shared" si="84"/>
        <v>2.7998426693868299</v>
      </c>
      <c r="T297" s="112"/>
    </row>
    <row r="298" spans="1:20" x14ac:dyDescent="0.35">
      <c r="A298">
        <f>sample!B298</f>
        <v>1.6369031208223512</v>
      </c>
      <c r="B298">
        <v>0.28743402364902138</v>
      </c>
      <c r="C298">
        <f t="shared" si="68"/>
        <v>3822.8725145319841</v>
      </c>
      <c r="D298" s="25">
        <f t="shared" si="69"/>
        <v>0.26005537155234842</v>
      </c>
      <c r="E298" s="26">
        <f t="shared" si="70"/>
        <v>0.20547476282472918</v>
      </c>
      <c r="F298" s="26">
        <f t="shared" si="71"/>
        <v>0.31463598027996764</v>
      </c>
      <c r="G298" s="26">
        <f t="shared" si="72"/>
        <v>0.19496406734962679</v>
      </c>
      <c r="H298" s="26">
        <f t="shared" si="73"/>
        <v>0.32514667575507006</v>
      </c>
      <c r="I298" s="26">
        <f t="shared" si="74"/>
        <v>3458.7364416462342</v>
      </c>
      <c r="J298" s="26">
        <f t="shared" si="75"/>
        <v>2732.8143455688983</v>
      </c>
      <c r="K298" s="26">
        <f t="shared" si="76"/>
        <v>4184.6585377235697</v>
      </c>
      <c r="L298" s="26">
        <f t="shared" si="77"/>
        <v>2593.0220957500364</v>
      </c>
      <c r="M298" s="26">
        <f t="shared" si="78"/>
        <v>4324.4507875424315</v>
      </c>
      <c r="N298" s="26">
        <f t="shared" si="79"/>
        <v>2.2937235087191903</v>
      </c>
      <c r="O298" s="24">
        <f t="shared" si="80"/>
        <v>2.0752418649877402</v>
      </c>
      <c r="P298" s="26">
        <f t="shared" si="81"/>
        <v>1.6396886073413388</v>
      </c>
      <c r="Q298" s="26">
        <f t="shared" si="82"/>
        <v>2.5107951226341418</v>
      </c>
      <c r="R298" s="26">
        <f t="shared" si="83"/>
        <v>1.5558132574500219</v>
      </c>
      <c r="S298" s="26">
        <f t="shared" si="84"/>
        <v>2.5946704725254586</v>
      </c>
      <c r="T298" s="112"/>
    </row>
    <row r="299" spans="1:20" x14ac:dyDescent="0.35">
      <c r="A299">
        <f>sample!B299</f>
        <v>1.7305567779595521</v>
      </c>
      <c r="B299">
        <v>0.28136360226642093</v>
      </c>
      <c r="C299">
        <f t="shared" si="68"/>
        <v>3742.1359101433986</v>
      </c>
      <c r="D299" s="25">
        <f t="shared" si="69"/>
        <v>0.28623854591965281</v>
      </c>
      <c r="E299" s="26">
        <f t="shared" si="70"/>
        <v>0.23170679144729961</v>
      </c>
      <c r="F299" s="26">
        <f t="shared" si="71"/>
        <v>0.34077030039200601</v>
      </c>
      <c r="G299" s="26">
        <f t="shared" si="72"/>
        <v>0.2212055039324918</v>
      </c>
      <c r="H299" s="26">
        <f t="shared" si="73"/>
        <v>0.35127158790681379</v>
      </c>
      <c r="I299" s="26">
        <f t="shared" si="74"/>
        <v>3806.9726607313823</v>
      </c>
      <c r="J299" s="26">
        <f t="shared" si="75"/>
        <v>3081.7003262490848</v>
      </c>
      <c r="K299" s="26">
        <f t="shared" si="76"/>
        <v>4532.2449952136803</v>
      </c>
      <c r="L299" s="26">
        <f t="shared" si="77"/>
        <v>2942.0332023021406</v>
      </c>
      <c r="M299" s="26">
        <f t="shared" si="78"/>
        <v>4671.9121191606237</v>
      </c>
      <c r="N299" s="26">
        <f t="shared" si="79"/>
        <v>2.2452815460860389</v>
      </c>
      <c r="O299" s="24">
        <f t="shared" si="80"/>
        <v>2.2841835964388295</v>
      </c>
      <c r="P299" s="26">
        <f t="shared" si="81"/>
        <v>1.8490201957494508</v>
      </c>
      <c r="Q299" s="26">
        <f t="shared" si="82"/>
        <v>2.7193469971282083</v>
      </c>
      <c r="R299" s="26">
        <f t="shared" si="83"/>
        <v>1.7652199213812843</v>
      </c>
      <c r="S299" s="26">
        <f t="shared" si="84"/>
        <v>2.8031472714963739</v>
      </c>
      <c r="T299" s="112"/>
    </row>
    <row r="300" spans="1:20" x14ac:dyDescent="0.35">
      <c r="A300">
        <f>sample!B300</f>
        <v>1.6553438584935285</v>
      </c>
      <c r="B300">
        <v>0.28347483767699932</v>
      </c>
      <c r="C300">
        <f t="shared" si="68"/>
        <v>3770.2153411040908</v>
      </c>
      <c r="D300" s="25">
        <f t="shared" si="69"/>
        <v>0.26521093156639897</v>
      </c>
      <c r="E300" s="26">
        <f t="shared" si="70"/>
        <v>0.21064247982214629</v>
      </c>
      <c r="F300" s="26">
        <f t="shared" si="71"/>
        <v>0.31977938331065164</v>
      </c>
      <c r="G300" s="26">
        <f t="shared" si="72"/>
        <v>0.20013412544130871</v>
      </c>
      <c r="H300" s="26">
        <f t="shared" si="73"/>
        <v>0.33028773769148922</v>
      </c>
      <c r="I300" s="26">
        <f t="shared" si="74"/>
        <v>3527.3053898331063</v>
      </c>
      <c r="J300" s="26">
        <f t="shared" si="75"/>
        <v>2801.5449816345454</v>
      </c>
      <c r="K300" s="26">
        <f t="shared" si="76"/>
        <v>4253.0657980316673</v>
      </c>
      <c r="L300" s="26">
        <f t="shared" si="77"/>
        <v>2661.7838683694063</v>
      </c>
      <c r="M300" s="26">
        <f t="shared" si="78"/>
        <v>4392.8269112968064</v>
      </c>
      <c r="N300" s="26">
        <f t="shared" si="79"/>
        <v>2.2621292046624544</v>
      </c>
      <c r="O300" s="24">
        <f t="shared" si="80"/>
        <v>2.1163832338998638</v>
      </c>
      <c r="P300" s="26">
        <f t="shared" si="81"/>
        <v>1.6809269889807272</v>
      </c>
      <c r="Q300" s="26">
        <f t="shared" si="82"/>
        <v>2.5518394788190002</v>
      </c>
      <c r="R300" s="26">
        <f t="shared" si="83"/>
        <v>1.5970703210216437</v>
      </c>
      <c r="S300" s="26">
        <f t="shared" si="84"/>
        <v>2.6356961467780837</v>
      </c>
      <c r="T300" s="112"/>
    </row>
    <row r="301" spans="1:20" x14ac:dyDescent="0.35">
      <c r="A301">
        <f>sample!B301</f>
        <v>1.666474529335078</v>
      </c>
      <c r="B301">
        <v>0.28820442386847489</v>
      </c>
      <c r="C301">
        <f t="shared" si="68"/>
        <v>3833.1188374507165</v>
      </c>
      <c r="D301" s="25">
        <f t="shared" si="69"/>
        <v>0.26832278330158976</v>
      </c>
      <c r="E301" s="26">
        <f t="shared" si="70"/>
        <v>0.21376106764533975</v>
      </c>
      <c r="F301" s="26">
        <f t="shared" si="71"/>
        <v>0.32288449895783977</v>
      </c>
      <c r="G301" s="26">
        <f t="shared" si="72"/>
        <v>0.2032540104462548</v>
      </c>
      <c r="H301" s="26">
        <f t="shared" si="73"/>
        <v>0.33339155615692473</v>
      </c>
      <c r="I301" s="26">
        <f t="shared" si="74"/>
        <v>3568.6930179111437</v>
      </c>
      <c r="J301" s="26">
        <f t="shared" si="75"/>
        <v>2843.0221996830187</v>
      </c>
      <c r="K301" s="26">
        <f t="shared" si="76"/>
        <v>4294.3638361392686</v>
      </c>
      <c r="L301" s="26">
        <f t="shared" si="77"/>
        <v>2703.2783389351889</v>
      </c>
      <c r="M301" s="26">
        <f t="shared" si="78"/>
        <v>4434.1076968870993</v>
      </c>
      <c r="N301" s="26">
        <f t="shared" si="79"/>
        <v>2.2998713024704296</v>
      </c>
      <c r="O301" s="24">
        <f t="shared" si="80"/>
        <v>2.1412158107466861</v>
      </c>
      <c r="P301" s="26">
        <f t="shared" si="81"/>
        <v>1.7058133198098111</v>
      </c>
      <c r="Q301" s="26">
        <f t="shared" si="82"/>
        <v>2.5766183016835611</v>
      </c>
      <c r="R301" s="26">
        <f t="shared" si="83"/>
        <v>1.6219670033611133</v>
      </c>
      <c r="S301" s="26">
        <f t="shared" si="84"/>
        <v>2.6604646181322593</v>
      </c>
      <c r="T301" s="112"/>
    </row>
    <row r="302" spans="1:20" x14ac:dyDescent="0.35">
      <c r="A302">
        <f>sample!B302</f>
        <v>1.5644566012681242</v>
      </c>
      <c r="B302">
        <v>0.25373070266727726</v>
      </c>
      <c r="C302">
        <f t="shared" si="68"/>
        <v>3374.6183454747879</v>
      </c>
      <c r="D302" s="25">
        <f t="shared" si="69"/>
        <v>0.23980117207123519</v>
      </c>
      <c r="E302" s="26">
        <f t="shared" si="70"/>
        <v>0.18516078139127895</v>
      </c>
      <c r="F302" s="26">
        <f t="shared" si="71"/>
        <v>0.29444156275119143</v>
      </c>
      <c r="G302" s="26">
        <f t="shared" si="72"/>
        <v>0.17463857358770371</v>
      </c>
      <c r="H302" s="26">
        <f t="shared" si="73"/>
        <v>0.30496377055476664</v>
      </c>
      <c r="I302" s="26">
        <f t="shared" si="74"/>
        <v>3189.3555885474279</v>
      </c>
      <c r="J302" s="26">
        <f t="shared" si="75"/>
        <v>2462.63839250401</v>
      </c>
      <c r="K302" s="26">
        <f t="shared" si="76"/>
        <v>3916.0727845908464</v>
      </c>
      <c r="L302" s="26">
        <f t="shared" si="77"/>
        <v>2322.6930287164596</v>
      </c>
      <c r="M302" s="26">
        <f t="shared" si="78"/>
        <v>4056.0181483783963</v>
      </c>
      <c r="N302" s="26">
        <f t="shared" si="79"/>
        <v>2.0247710072848726</v>
      </c>
      <c r="O302" s="24">
        <f t="shared" si="80"/>
        <v>1.9136133531284567</v>
      </c>
      <c r="P302" s="26">
        <f t="shared" si="81"/>
        <v>1.477583035502406</v>
      </c>
      <c r="Q302" s="26">
        <f t="shared" si="82"/>
        <v>2.3496436707545079</v>
      </c>
      <c r="R302" s="26">
        <f t="shared" si="83"/>
        <v>1.3936158172298756</v>
      </c>
      <c r="S302" s="26">
        <f t="shared" si="84"/>
        <v>2.4336108890270376</v>
      </c>
      <c r="T302" s="112"/>
    </row>
    <row r="303" spans="1:20" x14ac:dyDescent="0.35">
      <c r="A303">
        <f>sample!B303</f>
        <v>1.5210118498337508</v>
      </c>
      <c r="B303">
        <v>0.22845098763755337</v>
      </c>
      <c r="C303">
        <f t="shared" si="68"/>
        <v>3038.3981355794594</v>
      </c>
      <c r="D303" s="25">
        <f t="shared" si="69"/>
        <v>0.22765512741134597</v>
      </c>
      <c r="E303" s="26">
        <f t="shared" si="70"/>
        <v>0.17296971319503052</v>
      </c>
      <c r="F303" s="26">
        <f t="shared" si="71"/>
        <v>0.28234054162766142</v>
      </c>
      <c r="G303" s="26">
        <f t="shared" si="72"/>
        <v>0.16243883512025609</v>
      </c>
      <c r="H303" s="26">
        <f t="shared" si="73"/>
        <v>0.29287141970243585</v>
      </c>
      <c r="I303" s="26">
        <f t="shared" si="74"/>
        <v>3027.8131945709015</v>
      </c>
      <c r="J303" s="26">
        <f t="shared" si="75"/>
        <v>2300.4971854939058</v>
      </c>
      <c r="K303" s="26">
        <f t="shared" si="76"/>
        <v>3755.1292036478972</v>
      </c>
      <c r="L303" s="26">
        <f t="shared" si="77"/>
        <v>2160.4365070994058</v>
      </c>
      <c r="M303" s="26">
        <f t="shared" si="78"/>
        <v>3895.1898820423967</v>
      </c>
      <c r="N303" s="26">
        <f t="shared" si="79"/>
        <v>1.8230388813476757</v>
      </c>
      <c r="O303" s="24">
        <f t="shared" si="80"/>
        <v>1.8166879167425407</v>
      </c>
      <c r="P303" s="26">
        <f t="shared" si="81"/>
        <v>1.3802983112963434</v>
      </c>
      <c r="Q303" s="26">
        <f t="shared" si="82"/>
        <v>2.2530775221887382</v>
      </c>
      <c r="R303" s="26">
        <f t="shared" si="83"/>
        <v>1.2962619042596435</v>
      </c>
      <c r="S303" s="26">
        <f t="shared" si="84"/>
        <v>2.3371139292254379</v>
      </c>
      <c r="T303" s="112"/>
    </row>
    <row r="304" spans="1:20" x14ac:dyDescent="0.35">
      <c r="A304">
        <f>sample!B304</f>
        <v>2.2311496533835</v>
      </c>
      <c r="B304">
        <v>0.41870090707723562</v>
      </c>
      <c r="C304">
        <f t="shared" si="68"/>
        <v>5568.7220641272343</v>
      </c>
      <c r="D304" s="25">
        <f t="shared" si="69"/>
        <v>0.42619154876986531</v>
      </c>
      <c r="E304" s="26">
        <f t="shared" si="70"/>
        <v>0.3713764443901022</v>
      </c>
      <c r="F304" s="26">
        <f t="shared" si="71"/>
        <v>0.48100665314962843</v>
      </c>
      <c r="G304" s="26">
        <f t="shared" si="72"/>
        <v>0.36082059162475738</v>
      </c>
      <c r="H304" s="26">
        <f t="shared" si="73"/>
        <v>0.49156250591497325</v>
      </c>
      <c r="I304" s="26">
        <f t="shared" si="74"/>
        <v>5668.3475986392086</v>
      </c>
      <c r="J304" s="26">
        <f t="shared" si="75"/>
        <v>4939.3067103883586</v>
      </c>
      <c r="K304" s="26">
        <f t="shared" si="76"/>
        <v>6397.3884868900577</v>
      </c>
      <c r="L304" s="26">
        <f t="shared" si="77"/>
        <v>4798.9138686092729</v>
      </c>
      <c r="M304" s="26">
        <f t="shared" si="78"/>
        <v>6537.7813286691444</v>
      </c>
      <c r="N304" s="26">
        <f t="shared" si="79"/>
        <v>3.3412332384763404</v>
      </c>
      <c r="O304" s="24">
        <f t="shared" si="80"/>
        <v>3.4010085591835248</v>
      </c>
      <c r="P304" s="26">
        <f t="shared" si="81"/>
        <v>2.9635840262330149</v>
      </c>
      <c r="Q304" s="26">
        <f t="shared" si="82"/>
        <v>3.8384330921340344</v>
      </c>
      <c r="R304" s="26">
        <f t="shared" si="83"/>
        <v>2.8793483211655637</v>
      </c>
      <c r="S304" s="26">
        <f t="shared" si="84"/>
        <v>3.9226687972014864</v>
      </c>
      <c r="T304" s="112"/>
    </row>
    <row r="305" spans="1:20" x14ac:dyDescent="0.35">
      <c r="A305">
        <f>sample!B305</f>
        <v>1.6877864132848861</v>
      </c>
      <c r="B305">
        <v>0.29162970992696768</v>
      </c>
      <c r="C305">
        <f t="shared" si="68"/>
        <v>3878.6751420286701</v>
      </c>
      <c r="D305" s="25">
        <f t="shared" si="69"/>
        <v>0.2742810426009154</v>
      </c>
      <c r="E305" s="26">
        <f t="shared" si="70"/>
        <v>0.2197309597516354</v>
      </c>
      <c r="F305" s="26">
        <f t="shared" si="71"/>
        <v>0.32883112545019538</v>
      </c>
      <c r="G305" s="26">
        <f t="shared" si="72"/>
        <v>0.20922614270513273</v>
      </c>
      <c r="H305" s="26">
        <f t="shared" si="73"/>
        <v>0.33933594249669807</v>
      </c>
      <c r="I305" s="26">
        <f t="shared" si="74"/>
        <v>3647.9378665921749</v>
      </c>
      <c r="J305" s="26">
        <f t="shared" si="75"/>
        <v>2922.4217646967504</v>
      </c>
      <c r="K305" s="26">
        <f t="shared" si="76"/>
        <v>4373.4539684875981</v>
      </c>
      <c r="L305" s="26">
        <f t="shared" si="77"/>
        <v>2782.7076979782651</v>
      </c>
      <c r="M305" s="26">
        <f t="shared" si="78"/>
        <v>4513.1680352060848</v>
      </c>
      <c r="N305" s="26">
        <f t="shared" si="79"/>
        <v>2.3272050852172019</v>
      </c>
      <c r="O305" s="24">
        <f t="shared" si="80"/>
        <v>2.1887627199553048</v>
      </c>
      <c r="P305" s="26">
        <f t="shared" si="81"/>
        <v>1.7534530588180501</v>
      </c>
      <c r="Q305" s="26">
        <f t="shared" si="82"/>
        <v>2.6240723810925588</v>
      </c>
      <c r="R305" s="26">
        <f t="shared" si="83"/>
        <v>1.669624618786959</v>
      </c>
      <c r="S305" s="26">
        <f t="shared" si="84"/>
        <v>2.7079008211236508</v>
      </c>
      <c r="T305" s="112"/>
    </row>
    <row r="306" spans="1:20" x14ac:dyDescent="0.35">
      <c r="A306">
        <f>sample!B306</f>
        <v>1.9099794916970831</v>
      </c>
      <c r="B306">
        <v>0.37577458995644314</v>
      </c>
      <c r="C306">
        <f t="shared" si="68"/>
        <v>4997.8020464206938</v>
      </c>
      <c r="D306" s="25">
        <f t="shared" si="69"/>
        <v>0.33640056140146612</v>
      </c>
      <c r="E306" s="26">
        <f t="shared" si="70"/>
        <v>0.28187262417354869</v>
      </c>
      <c r="F306" s="26">
        <f t="shared" si="71"/>
        <v>0.39092849862938356</v>
      </c>
      <c r="G306" s="26">
        <f t="shared" si="72"/>
        <v>0.27137207175303091</v>
      </c>
      <c r="H306" s="26">
        <f t="shared" si="73"/>
        <v>0.40142905104990134</v>
      </c>
      <c r="I306" s="26">
        <f t="shared" si="74"/>
        <v>4474.1274666394993</v>
      </c>
      <c r="J306" s="26">
        <f t="shared" si="75"/>
        <v>3748.9059015081975</v>
      </c>
      <c r="K306" s="26">
        <f t="shared" si="76"/>
        <v>5199.349031770802</v>
      </c>
      <c r="L306" s="26">
        <f t="shared" si="77"/>
        <v>3609.2485543153107</v>
      </c>
      <c r="M306" s="26">
        <f t="shared" si="78"/>
        <v>5339.0063789636879</v>
      </c>
      <c r="N306" s="26">
        <f t="shared" si="79"/>
        <v>2.998681227852416</v>
      </c>
      <c r="O306" s="24">
        <f t="shared" si="80"/>
        <v>2.6844764799836995</v>
      </c>
      <c r="P306" s="26">
        <f t="shared" si="81"/>
        <v>2.2493435409049183</v>
      </c>
      <c r="Q306" s="26">
        <f t="shared" si="82"/>
        <v>3.1196094190624812</v>
      </c>
      <c r="R306" s="26">
        <f t="shared" si="83"/>
        <v>2.1655491325891862</v>
      </c>
      <c r="S306" s="26">
        <f t="shared" si="84"/>
        <v>3.2034038273782124</v>
      </c>
      <c r="T306" s="112"/>
    </row>
    <row r="307" spans="1:20" x14ac:dyDescent="0.35">
      <c r="A307">
        <f>sample!B307</f>
        <v>1.7456578968769387</v>
      </c>
      <c r="B307">
        <v>0.28262642026135509</v>
      </c>
      <c r="C307">
        <f t="shared" si="68"/>
        <v>3758.9313894760226</v>
      </c>
      <c r="D307" s="25">
        <f t="shared" si="69"/>
        <v>0.29046043369042168</v>
      </c>
      <c r="E307" s="26">
        <f t="shared" si="70"/>
        <v>0.23593354971303609</v>
      </c>
      <c r="F307" s="26">
        <f t="shared" si="71"/>
        <v>0.34498731766780727</v>
      </c>
      <c r="G307" s="26">
        <f t="shared" si="72"/>
        <v>0.22543320011905055</v>
      </c>
      <c r="H307" s="26">
        <f t="shared" si="73"/>
        <v>0.35548766726179282</v>
      </c>
      <c r="I307" s="26">
        <f t="shared" si="74"/>
        <v>3863.1237680826084</v>
      </c>
      <c r="J307" s="26">
        <f t="shared" si="75"/>
        <v>3137.9162111833798</v>
      </c>
      <c r="K307" s="26">
        <f t="shared" si="76"/>
        <v>4588.3313249818366</v>
      </c>
      <c r="L307" s="26">
        <f t="shared" si="77"/>
        <v>2998.2615615833724</v>
      </c>
      <c r="M307" s="26">
        <f t="shared" si="78"/>
        <v>4727.9859745818439</v>
      </c>
      <c r="N307" s="26">
        <f t="shared" si="79"/>
        <v>2.2553588336856136</v>
      </c>
      <c r="O307" s="24">
        <f t="shared" si="80"/>
        <v>2.3178742608495648</v>
      </c>
      <c r="P307" s="26">
        <f t="shared" si="81"/>
        <v>1.8827497267100277</v>
      </c>
      <c r="Q307" s="26">
        <f t="shared" si="82"/>
        <v>2.7529987949891019</v>
      </c>
      <c r="R307" s="26">
        <f t="shared" si="83"/>
        <v>1.7989569369500233</v>
      </c>
      <c r="S307" s="26">
        <f t="shared" si="84"/>
        <v>2.8367915847491063</v>
      </c>
      <c r="T307" s="112"/>
    </row>
    <row r="308" spans="1:20" x14ac:dyDescent="0.35">
      <c r="A308">
        <f>sample!B308</f>
        <v>1.6983371224346158</v>
      </c>
      <c r="B308">
        <v>0.29705958508719887</v>
      </c>
      <c r="C308">
        <f t="shared" si="68"/>
        <v>3950.892481659745</v>
      </c>
      <c r="D308" s="25">
        <f t="shared" si="69"/>
        <v>0.27723075183609647</v>
      </c>
      <c r="E308" s="26">
        <f t="shared" si="70"/>
        <v>0.22268581273706717</v>
      </c>
      <c r="F308" s="26">
        <f t="shared" si="71"/>
        <v>0.33177569093512577</v>
      </c>
      <c r="G308" s="26">
        <f t="shared" si="72"/>
        <v>0.21218198623269557</v>
      </c>
      <c r="H308" s="26">
        <f t="shared" si="73"/>
        <v>0.34227951743949736</v>
      </c>
      <c r="I308" s="26">
        <f t="shared" si="74"/>
        <v>3687.1689994200829</v>
      </c>
      <c r="J308" s="26">
        <f t="shared" si="75"/>
        <v>2961.721309402993</v>
      </c>
      <c r="K308" s="26">
        <f t="shared" si="76"/>
        <v>4412.6166894371727</v>
      </c>
      <c r="L308" s="26">
        <f t="shared" si="77"/>
        <v>2822.0204168948512</v>
      </c>
      <c r="M308" s="26">
        <f t="shared" si="78"/>
        <v>4552.3175819453154</v>
      </c>
      <c r="N308" s="26">
        <f t="shared" si="79"/>
        <v>2.3705354889958468</v>
      </c>
      <c r="O308" s="24">
        <f t="shared" si="80"/>
        <v>2.2123013996520497</v>
      </c>
      <c r="P308" s="26">
        <f t="shared" si="81"/>
        <v>1.7770327856417958</v>
      </c>
      <c r="Q308" s="26">
        <f t="shared" si="82"/>
        <v>2.6475700136623033</v>
      </c>
      <c r="R308" s="26">
        <f t="shared" si="83"/>
        <v>1.6932122501369107</v>
      </c>
      <c r="S308" s="26">
        <f t="shared" si="84"/>
        <v>2.7313905491671893</v>
      </c>
      <c r="T308" s="112"/>
    </row>
    <row r="309" spans="1:20" x14ac:dyDescent="0.35">
      <c r="A309">
        <f>sample!B309</f>
        <v>2.1705646229289832</v>
      </c>
      <c r="B309">
        <v>0.44118318804213402</v>
      </c>
      <c r="C309">
        <f t="shared" si="68"/>
        <v>5867.7364009603825</v>
      </c>
      <c r="D309" s="25">
        <f t="shared" si="69"/>
        <v>0.40925351917305897</v>
      </c>
      <c r="E309" s="26">
        <f t="shared" si="70"/>
        <v>0.35452129868123528</v>
      </c>
      <c r="F309" s="26">
        <f t="shared" si="71"/>
        <v>0.46398573966488266</v>
      </c>
      <c r="G309" s="26">
        <f t="shared" si="72"/>
        <v>0.34398140702966762</v>
      </c>
      <c r="H309" s="26">
        <f t="shared" si="73"/>
        <v>0.47452563131645031</v>
      </c>
      <c r="I309" s="26">
        <f t="shared" si="74"/>
        <v>5443.071805001684</v>
      </c>
      <c r="J309" s="26">
        <f t="shared" si="75"/>
        <v>4715.133272460429</v>
      </c>
      <c r="K309" s="26">
        <f t="shared" si="76"/>
        <v>6171.0103375429389</v>
      </c>
      <c r="L309" s="26">
        <f t="shared" si="77"/>
        <v>4574.9527134945793</v>
      </c>
      <c r="M309" s="26">
        <f t="shared" si="78"/>
        <v>6311.1908965087887</v>
      </c>
      <c r="N309" s="26">
        <f t="shared" si="79"/>
        <v>3.5206418405762294</v>
      </c>
      <c r="O309" s="24">
        <f t="shared" si="80"/>
        <v>3.2658430830010103</v>
      </c>
      <c r="P309" s="26">
        <f t="shared" si="81"/>
        <v>2.8290799634762571</v>
      </c>
      <c r="Q309" s="26">
        <f t="shared" si="82"/>
        <v>3.7026062025257631</v>
      </c>
      <c r="R309" s="26">
        <f t="shared" si="83"/>
        <v>2.7449716280967476</v>
      </c>
      <c r="S309" s="26">
        <f t="shared" si="84"/>
        <v>3.7867145379052731</v>
      </c>
      <c r="T309" s="112"/>
    </row>
    <row r="310" spans="1:20" x14ac:dyDescent="0.35">
      <c r="A310">
        <f>sample!B310</f>
        <v>1.7485522766337298</v>
      </c>
      <c r="B310">
        <v>0.31226768782795983</v>
      </c>
      <c r="C310">
        <f t="shared" si="68"/>
        <v>4153.1602481118653</v>
      </c>
      <c r="D310" s="25">
        <f t="shared" si="69"/>
        <v>0.29126962846373672</v>
      </c>
      <c r="E310" s="26">
        <f t="shared" si="70"/>
        <v>0.2367435825526229</v>
      </c>
      <c r="F310" s="26">
        <f t="shared" si="71"/>
        <v>0.34579567437485054</v>
      </c>
      <c r="G310" s="26">
        <f t="shared" si="72"/>
        <v>0.22624339434671231</v>
      </c>
      <c r="H310" s="26">
        <f t="shared" si="73"/>
        <v>0.35629586258076112</v>
      </c>
      <c r="I310" s="26">
        <f t="shared" si="74"/>
        <v>3873.886058567698</v>
      </c>
      <c r="J310" s="26">
        <f t="shared" si="75"/>
        <v>3148.6896479498846</v>
      </c>
      <c r="K310" s="26">
        <f t="shared" si="76"/>
        <v>4599.0824691855123</v>
      </c>
      <c r="L310" s="26">
        <f t="shared" si="77"/>
        <v>3009.0371448112737</v>
      </c>
      <c r="M310" s="26">
        <f t="shared" si="78"/>
        <v>4738.7349723241223</v>
      </c>
      <c r="N310" s="26">
        <f t="shared" si="79"/>
        <v>2.4918961488671192</v>
      </c>
      <c r="O310" s="24">
        <f t="shared" si="80"/>
        <v>2.3243316351406187</v>
      </c>
      <c r="P310" s="26">
        <f t="shared" si="81"/>
        <v>1.8892137887699307</v>
      </c>
      <c r="Q310" s="26">
        <f t="shared" si="82"/>
        <v>2.7594494815113073</v>
      </c>
      <c r="R310" s="26">
        <f t="shared" si="83"/>
        <v>1.8054222868867642</v>
      </c>
      <c r="S310" s="26">
        <f t="shared" si="84"/>
        <v>2.8432409833944732</v>
      </c>
      <c r="T310" s="112"/>
    </row>
    <row r="311" spans="1:20" x14ac:dyDescent="0.35">
      <c r="A311">
        <f>sample!B311</f>
        <v>1.7494736366186561</v>
      </c>
      <c r="B311">
        <v>0.31930566409368361</v>
      </c>
      <c r="C311">
        <f t="shared" si="68"/>
        <v>4246.7653324459916</v>
      </c>
      <c r="D311" s="25">
        <f t="shared" si="69"/>
        <v>0.29152721722084246</v>
      </c>
      <c r="E311" s="26">
        <f t="shared" si="70"/>
        <v>0.23700143164609283</v>
      </c>
      <c r="F311" s="26">
        <f t="shared" si="71"/>
        <v>0.34605300279559209</v>
      </c>
      <c r="G311" s="26">
        <f t="shared" si="72"/>
        <v>0.22650129357366933</v>
      </c>
      <c r="H311" s="26">
        <f t="shared" si="73"/>
        <v>0.35655314086801559</v>
      </c>
      <c r="I311" s="26">
        <f t="shared" si="74"/>
        <v>3877.3119890372045</v>
      </c>
      <c r="J311" s="26">
        <f t="shared" si="75"/>
        <v>3152.1190408930347</v>
      </c>
      <c r="K311" s="26">
        <f t="shared" si="76"/>
        <v>4602.5049371813748</v>
      </c>
      <c r="L311" s="26">
        <f t="shared" si="77"/>
        <v>3012.4672045298021</v>
      </c>
      <c r="M311" s="26">
        <f t="shared" si="78"/>
        <v>4742.1567735446079</v>
      </c>
      <c r="N311" s="26">
        <f t="shared" si="79"/>
        <v>2.5480591994675947</v>
      </c>
      <c r="O311" s="24">
        <f t="shared" si="80"/>
        <v>2.3263871934223226</v>
      </c>
      <c r="P311" s="26">
        <f t="shared" si="81"/>
        <v>1.8912714245358206</v>
      </c>
      <c r="Q311" s="26">
        <f t="shared" si="82"/>
        <v>2.7615029623088247</v>
      </c>
      <c r="R311" s="26">
        <f t="shared" si="83"/>
        <v>1.8074803227178811</v>
      </c>
      <c r="S311" s="26">
        <f t="shared" si="84"/>
        <v>2.8452940641267648</v>
      </c>
      <c r="T311" s="112"/>
    </row>
    <row r="312" spans="1:20" x14ac:dyDescent="0.35">
      <c r="A312">
        <f>sample!B312</f>
        <v>1.8876968295381127</v>
      </c>
      <c r="B312">
        <v>0.33970806975422718</v>
      </c>
      <c r="C312">
        <f t="shared" si="68"/>
        <v>4518.1173277312209</v>
      </c>
      <c r="D312" s="25">
        <f t="shared" si="69"/>
        <v>0.33017089726970306</v>
      </c>
      <c r="E312" s="26">
        <f t="shared" si="70"/>
        <v>0.2756489057278752</v>
      </c>
      <c r="F312" s="26">
        <f t="shared" si="71"/>
        <v>0.38469288881153091</v>
      </c>
      <c r="G312" s="26">
        <f t="shared" si="72"/>
        <v>0.26514949827985468</v>
      </c>
      <c r="H312" s="26">
        <f t="shared" si="73"/>
        <v>0.39519229625955143</v>
      </c>
      <c r="I312" s="26">
        <f t="shared" si="74"/>
        <v>4391.2729336870507</v>
      </c>
      <c r="J312" s="26">
        <f t="shared" si="75"/>
        <v>3666.1304461807399</v>
      </c>
      <c r="K312" s="26">
        <f t="shared" si="76"/>
        <v>5116.415421193361</v>
      </c>
      <c r="L312" s="26">
        <f t="shared" si="77"/>
        <v>3526.4883271220674</v>
      </c>
      <c r="M312" s="26">
        <f t="shared" si="78"/>
        <v>5256.0575402520335</v>
      </c>
      <c r="N312" s="26">
        <f t="shared" si="79"/>
        <v>2.7108703966387324</v>
      </c>
      <c r="O312" s="24">
        <f t="shared" si="80"/>
        <v>2.6347637602122305</v>
      </c>
      <c r="P312" s="26">
        <f t="shared" si="81"/>
        <v>2.1996782677084439</v>
      </c>
      <c r="Q312" s="26">
        <f t="shared" si="82"/>
        <v>3.0698492527160166</v>
      </c>
      <c r="R312" s="26">
        <f t="shared" si="83"/>
        <v>2.1158929962732405</v>
      </c>
      <c r="S312" s="26">
        <f t="shared" si="84"/>
        <v>3.15363452415122</v>
      </c>
      <c r="T312" s="112"/>
    </row>
    <row r="313" spans="1:20" x14ac:dyDescent="0.35">
      <c r="A313">
        <f>sample!B313</f>
        <v>1.6347134275441377</v>
      </c>
      <c r="B313">
        <v>0.22435811228546376</v>
      </c>
      <c r="C313">
        <f t="shared" si="68"/>
        <v>2983.9628933966678</v>
      </c>
      <c r="D313" s="25">
        <f t="shared" si="69"/>
        <v>0.25944318914893855</v>
      </c>
      <c r="E313" s="26">
        <f t="shared" si="70"/>
        <v>0.20486105431672796</v>
      </c>
      <c r="F313" s="26">
        <f t="shared" si="71"/>
        <v>0.31402532398114913</v>
      </c>
      <c r="G313" s="26">
        <f t="shared" si="72"/>
        <v>0.19435006495665438</v>
      </c>
      <c r="H313" s="26">
        <f t="shared" si="73"/>
        <v>0.32453631334122268</v>
      </c>
      <c r="I313" s="26">
        <f t="shared" si="74"/>
        <v>3450.5944156808823</v>
      </c>
      <c r="J313" s="26">
        <f t="shared" si="75"/>
        <v>2724.652022412482</v>
      </c>
      <c r="K313" s="26">
        <f t="shared" si="76"/>
        <v>4176.536808949284</v>
      </c>
      <c r="L313" s="26">
        <f t="shared" si="77"/>
        <v>2584.855863923503</v>
      </c>
      <c r="M313" s="26">
        <f t="shared" si="78"/>
        <v>4316.3329674382621</v>
      </c>
      <c r="N313" s="26">
        <f t="shared" si="79"/>
        <v>1.7903777360380007</v>
      </c>
      <c r="O313" s="24">
        <f t="shared" si="80"/>
        <v>2.0703566494085295</v>
      </c>
      <c r="P313" s="26">
        <f t="shared" si="81"/>
        <v>1.6347912134474891</v>
      </c>
      <c r="Q313" s="26">
        <f t="shared" si="82"/>
        <v>2.5059220853695705</v>
      </c>
      <c r="R313" s="26">
        <f t="shared" si="83"/>
        <v>1.5509135183541016</v>
      </c>
      <c r="S313" s="26">
        <f t="shared" si="84"/>
        <v>2.5897997804629571</v>
      </c>
      <c r="T313" s="112"/>
    </row>
    <row r="314" spans="1:20" x14ac:dyDescent="0.35">
      <c r="A314">
        <f>sample!B314</f>
        <v>2.3950766317533581</v>
      </c>
      <c r="B314">
        <v>0.50522482493391041</v>
      </c>
      <c r="C314">
        <f t="shared" si="68"/>
        <v>6719.4901716210079</v>
      </c>
      <c r="D314" s="25">
        <f t="shared" si="69"/>
        <v>0.47202135178412918</v>
      </c>
      <c r="E314" s="26">
        <f t="shared" si="70"/>
        <v>0.41691580460005817</v>
      </c>
      <c r="F314" s="26">
        <f t="shared" si="71"/>
        <v>0.5271268989682002</v>
      </c>
      <c r="G314" s="26">
        <f t="shared" si="72"/>
        <v>0.40630402069103105</v>
      </c>
      <c r="H314" s="26">
        <f t="shared" si="73"/>
        <v>0.53773868287722737</v>
      </c>
      <c r="I314" s="26">
        <f t="shared" si="74"/>
        <v>6277.883978728918</v>
      </c>
      <c r="J314" s="26">
        <f t="shared" si="75"/>
        <v>5544.9802011807733</v>
      </c>
      <c r="K314" s="26">
        <f t="shared" si="76"/>
        <v>7010.7877562770618</v>
      </c>
      <c r="L314" s="26">
        <f t="shared" si="77"/>
        <v>5403.8434751907134</v>
      </c>
      <c r="M314" s="26">
        <f t="shared" si="78"/>
        <v>7151.9244822671235</v>
      </c>
      <c r="N314" s="26">
        <f t="shared" si="79"/>
        <v>4.0316941029726046</v>
      </c>
      <c r="O314" s="24">
        <f t="shared" si="80"/>
        <v>3.7667303872373505</v>
      </c>
      <c r="P314" s="26">
        <f t="shared" si="81"/>
        <v>3.3269881207084637</v>
      </c>
      <c r="Q314" s="26">
        <f t="shared" si="82"/>
        <v>4.2064726537662365</v>
      </c>
      <c r="R314" s="26">
        <f t="shared" si="83"/>
        <v>3.2423060851144281</v>
      </c>
      <c r="S314" s="26">
        <f t="shared" si="84"/>
        <v>4.2911546893602743</v>
      </c>
      <c r="T314" s="112"/>
    </row>
    <row r="315" spans="1:20" x14ac:dyDescent="0.35">
      <c r="A315">
        <f>sample!B315</f>
        <v>2.0726480983737896</v>
      </c>
      <c r="B315">
        <v>0.39946416462467166</v>
      </c>
      <c r="C315">
        <f t="shared" si="68"/>
        <v>5312.8733895081332</v>
      </c>
      <c r="D315" s="25">
        <f t="shared" si="69"/>
        <v>0.38187855577880303</v>
      </c>
      <c r="E315" s="26">
        <f t="shared" si="70"/>
        <v>0.32725214743822395</v>
      </c>
      <c r="F315" s="26">
        <f t="shared" si="71"/>
        <v>0.43650496411938211</v>
      </c>
      <c r="G315" s="26">
        <f t="shared" si="72"/>
        <v>0.3167326322413207</v>
      </c>
      <c r="H315" s="26">
        <f t="shared" si="73"/>
        <v>0.44702447931628536</v>
      </c>
      <c r="I315" s="26">
        <f t="shared" si="74"/>
        <v>5078.9847918580808</v>
      </c>
      <c r="J315" s="26">
        <f t="shared" si="75"/>
        <v>4352.4535609283785</v>
      </c>
      <c r="K315" s="26">
        <f t="shared" si="76"/>
        <v>5805.5160227877823</v>
      </c>
      <c r="L315" s="26">
        <f t="shared" si="77"/>
        <v>4212.5440088095656</v>
      </c>
      <c r="M315" s="26">
        <f t="shared" si="78"/>
        <v>5945.4255749065951</v>
      </c>
      <c r="N315" s="26">
        <f t="shared" si="79"/>
        <v>3.1877240337048796</v>
      </c>
      <c r="O315" s="24">
        <f t="shared" si="80"/>
        <v>3.0473908751148482</v>
      </c>
      <c r="P315" s="26">
        <f t="shared" si="81"/>
        <v>2.611472136557027</v>
      </c>
      <c r="Q315" s="26">
        <f t="shared" si="82"/>
        <v>3.4833096136726693</v>
      </c>
      <c r="R315" s="26">
        <f t="shared" si="83"/>
        <v>2.5275264052857391</v>
      </c>
      <c r="S315" s="26">
        <f t="shared" si="84"/>
        <v>3.5672553449439568</v>
      </c>
      <c r="T315" s="112"/>
    </row>
    <row r="316" spans="1:20" x14ac:dyDescent="0.35">
      <c r="A316">
        <f>sample!B316</f>
        <v>1.8612721488245119</v>
      </c>
      <c r="B316">
        <v>0.30914821066627535</v>
      </c>
      <c r="C316">
        <f t="shared" si="68"/>
        <v>4111.6712018614617</v>
      </c>
      <c r="D316" s="25">
        <f t="shared" si="69"/>
        <v>0.32278323037153844</v>
      </c>
      <c r="E316" s="26">
        <f t="shared" si="70"/>
        <v>0.26826593040945756</v>
      </c>
      <c r="F316" s="26">
        <f t="shared" si="71"/>
        <v>0.37730053033361932</v>
      </c>
      <c r="G316" s="26">
        <f t="shared" si="72"/>
        <v>0.25776742642820238</v>
      </c>
      <c r="H316" s="26">
        <f t="shared" si="73"/>
        <v>0.3877990343148745</v>
      </c>
      <c r="I316" s="26">
        <f t="shared" si="74"/>
        <v>4293.0169639414617</v>
      </c>
      <c r="J316" s="26">
        <f t="shared" si="75"/>
        <v>3567.9368744457856</v>
      </c>
      <c r="K316" s="26">
        <f t="shared" si="76"/>
        <v>5018.0970534371372</v>
      </c>
      <c r="L316" s="26">
        <f t="shared" si="77"/>
        <v>3428.3067714950917</v>
      </c>
      <c r="M316" s="26">
        <f t="shared" si="78"/>
        <v>5157.7271563878303</v>
      </c>
      <c r="N316" s="26">
        <f t="shared" si="79"/>
        <v>2.4670027211168768</v>
      </c>
      <c r="O316" s="24">
        <f t="shared" si="80"/>
        <v>2.5758101783648768</v>
      </c>
      <c r="P316" s="26">
        <f t="shared" si="81"/>
        <v>2.1407621246674711</v>
      </c>
      <c r="Q316" s="26">
        <f t="shared" si="82"/>
        <v>3.0108582320622821</v>
      </c>
      <c r="R316" s="26">
        <f t="shared" si="83"/>
        <v>2.056984062897055</v>
      </c>
      <c r="S316" s="26">
        <f t="shared" si="84"/>
        <v>3.0946362938326981</v>
      </c>
      <c r="T316" s="112"/>
    </row>
    <row r="317" spans="1:20" x14ac:dyDescent="0.35">
      <c r="A317">
        <f>sample!B317</f>
        <v>2.1214069225735384</v>
      </c>
      <c r="B317">
        <v>0.42040842574249859</v>
      </c>
      <c r="C317">
        <f t="shared" si="68"/>
        <v>5591.432062375231</v>
      </c>
      <c r="D317" s="25">
        <f t="shared" si="69"/>
        <v>0.39551027967503571</v>
      </c>
      <c r="E317" s="26">
        <f t="shared" si="70"/>
        <v>0.34083553749553724</v>
      </c>
      <c r="F317" s="26">
        <f t="shared" si="71"/>
        <v>0.45018502185453418</v>
      </c>
      <c r="G317" s="26">
        <f t="shared" si="72"/>
        <v>0.33030671455594174</v>
      </c>
      <c r="H317" s="26">
        <f t="shared" si="73"/>
        <v>0.46071384479412969</v>
      </c>
      <c r="I317" s="26">
        <f t="shared" si="74"/>
        <v>5260.2867196779744</v>
      </c>
      <c r="J317" s="26">
        <f t="shared" si="75"/>
        <v>4533.1126486906451</v>
      </c>
      <c r="K317" s="26">
        <f t="shared" si="76"/>
        <v>5987.4607906653055</v>
      </c>
      <c r="L317" s="26">
        <f t="shared" si="77"/>
        <v>4393.0793035940251</v>
      </c>
      <c r="M317" s="26">
        <f t="shared" si="78"/>
        <v>6127.4941357619246</v>
      </c>
      <c r="N317" s="26">
        <f t="shared" si="79"/>
        <v>3.3548592374251385</v>
      </c>
      <c r="O317" s="24">
        <f t="shared" si="80"/>
        <v>3.1561720318067845</v>
      </c>
      <c r="P317" s="26">
        <f t="shared" si="81"/>
        <v>2.7198675892143869</v>
      </c>
      <c r="Q317" s="26">
        <f t="shared" si="82"/>
        <v>3.5924764743991831</v>
      </c>
      <c r="R317" s="26">
        <f t="shared" si="83"/>
        <v>2.6358475821564151</v>
      </c>
      <c r="S317" s="26">
        <f t="shared" si="84"/>
        <v>3.6764964814571544</v>
      </c>
      <c r="T317" s="112"/>
    </row>
    <row r="318" spans="1:20" x14ac:dyDescent="0.35">
      <c r="A318">
        <f>sample!B318</f>
        <v>1.7676144034325039</v>
      </c>
      <c r="B318">
        <v>0.33036593777681594</v>
      </c>
      <c r="C318">
        <f t="shared" si="68"/>
        <v>4393.8669724316514</v>
      </c>
      <c r="D318" s="25">
        <f t="shared" si="69"/>
        <v>0.29659891303244057</v>
      </c>
      <c r="E318" s="26">
        <f t="shared" si="70"/>
        <v>0.24207761945104433</v>
      </c>
      <c r="F318" s="26">
        <f t="shared" si="71"/>
        <v>0.3511202066138368</v>
      </c>
      <c r="G318" s="26">
        <f t="shared" si="72"/>
        <v>0.23157834641064073</v>
      </c>
      <c r="H318" s="26">
        <f t="shared" si="73"/>
        <v>0.36161947965424041</v>
      </c>
      <c r="I318" s="26">
        <f t="shared" si="74"/>
        <v>3944.7655433314594</v>
      </c>
      <c r="J318" s="26">
        <f t="shared" si="75"/>
        <v>3219.6323386988897</v>
      </c>
      <c r="K318" s="26">
        <f t="shared" si="76"/>
        <v>4669.89874796403</v>
      </c>
      <c r="L318" s="26">
        <f t="shared" si="77"/>
        <v>3079.9920072615218</v>
      </c>
      <c r="M318" s="26">
        <f t="shared" si="78"/>
        <v>4809.5390794013974</v>
      </c>
      <c r="N318" s="26">
        <f t="shared" si="79"/>
        <v>2.6363201834589907</v>
      </c>
      <c r="O318" s="24">
        <f t="shared" si="80"/>
        <v>2.3668593259988757</v>
      </c>
      <c r="P318" s="26">
        <f t="shared" si="81"/>
        <v>1.9317794032193338</v>
      </c>
      <c r="Q318" s="26">
        <f t="shared" si="82"/>
        <v>2.8019392487784178</v>
      </c>
      <c r="R318" s="26">
        <f t="shared" si="83"/>
        <v>1.847995204356913</v>
      </c>
      <c r="S318" s="26">
        <f t="shared" si="84"/>
        <v>2.8857234476408382</v>
      </c>
      <c r="T318" s="112"/>
    </row>
    <row r="319" spans="1:20" x14ac:dyDescent="0.35">
      <c r="A319">
        <f>sample!B319</f>
        <v>1.7070412469613694</v>
      </c>
      <c r="B319">
        <v>0.26288489086987044</v>
      </c>
      <c r="C319">
        <f t="shared" si="68"/>
        <v>3496.3690485692764</v>
      </c>
      <c r="D319" s="25">
        <f t="shared" si="69"/>
        <v>0.27966420309860135</v>
      </c>
      <c r="E319" s="26">
        <f t="shared" si="70"/>
        <v>0.2251232006671289</v>
      </c>
      <c r="F319" s="26">
        <f t="shared" si="71"/>
        <v>0.33420520553007382</v>
      </c>
      <c r="G319" s="26">
        <f t="shared" si="72"/>
        <v>0.21462013225459325</v>
      </c>
      <c r="H319" s="26">
        <f t="shared" si="73"/>
        <v>0.34470827394260944</v>
      </c>
      <c r="I319" s="26">
        <f t="shared" si="74"/>
        <v>3719.5339012113977</v>
      </c>
      <c r="J319" s="26">
        <f t="shared" si="75"/>
        <v>2994.1385688728146</v>
      </c>
      <c r="K319" s="26">
        <f t="shared" si="76"/>
        <v>4444.9292335499822</v>
      </c>
      <c r="L319" s="26">
        <f t="shared" si="77"/>
        <v>2854.4477589860903</v>
      </c>
      <c r="M319" s="26">
        <f t="shared" si="78"/>
        <v>4584.6200434367056</v>
      </c>
      <c r="N319" s="26">
        <f t="shared" si="79"/>
        <v>2.0978214291415656</v>
      </c>
      <c r="O319" s="24">
        <f t="shared" si="80"/>
        <v>2.2317203407268384</v>
      </c>
      <c r="P319" s="26">
        <f t="shared" si="81"/>
        <v>1.7964831413236888</v>
      </c>
      <c r="Q319" s="26">
        <f t="shared" si="82"/>
        <v>2.6669575401299892</v>
      </c>
      <c r="R319" s="26">
        <f t="shared" si="83"/>
        <v>1.7126686553916541</v>
      </c>
      <c r="S319" s="26">
        <f t="shared" si="84"/>
        <v>2.7507720260620232</v>
      </c>
      <c r="T319" s="112"/>
    </row>
    <row r="320" spans="1:20" x14ac:dyDescent="0.35">
      <c r="A320">
        <f>sample!B320</f>
        <v>1.8804220229215804</v>
      </c>
      <c r="B320">
        <v>0.33007426515421412</v>
      </c>
      <c r="C320">
        <f t="shared" si="68"/>
        <v>4389.9877265510477</v>
      </c>
      <c r="D320" s="25">
        <f t="shared" si="69"/>
        <v>0.32813704684728939</v>
      </c>
      <c r="E320" s="26">
        <f t="shared" si="70"/>
        <v>0.27361660231382823</v>
      </c>
      <c r="F320" s="26">
        <f t="shared" si="71"/>
        <v>0.38265749138075056</v>
      </c>
      <c r="G320" s="26">
        <f t="shared" si="72"/>
        <v>0.26311749277626012</v>
      </c>
      <c r="H320" s="26">
        <f t="shared" si="73"/>
        <v>0.39315660091831867</v>
      </c>
      <c r="I320" s="26">
        <f t="shared" si="74"/>
        <v>4364.2227230689496</v>
      </c>
      <c r="J320" s="26">
        <f t="shared" si="75"/>
        <v>3639.1008107739153</v>
      </c>
      <c r="K320" s="26">
        <f t="shared" si="76"/>
        <v>5089.3446353639829</v>
      </c>
      <c r="L320" s="26">
        <f t="shared" si="77"/>
        <v>3499.4626539242599</v>
      </c>
      <c r="M320" s="26">
        <f t="shared" si="78"/>
        <v>5228.9827922136383</v>
      </c>
      <c r="N320" s="26">
        <f t="shared" si="79"/>
        <v>2.6339926359306283</v>
      </c>
      <c r="O320" s="24">
        <f t="shared" si="80"/>
        <v>2.6185336338413698</v>
      </c>
      <c r="P320" s="26">
        <f t="shared" si="81"/>
        <v>2.183460486464349</v>
      </c>
      <c r="Q320" s="26">
        <f t="shared" si="82"/>
        <v>3.0536067812183898</v>
      </c>
      <c r="R320" s="26">
        <f t="shared" si="83"/>
        <v>2.0996775923545559</v>
      </c>
      <c r="S320" s="26">
        <f t="shared" si="84"/>
        <v>3.1373896753281829</v>
      </c>
      <c r="T320" s="112"/>
    </row>
    <row r="321" spans="1:20" x14ac:dyDescent="0.35">
      <c r="A321">
        <f>sample!B321</f>
        <v>1.8728908446287669</v>
      </c>
      <c r="B321">
        <v>0.3526916225672766</v>
      </c>
      <c r="C321">
        <f t="shared" si="68"/>
        <v>4690.7985801447785</v>
      </c>
      <c r="D321" s="25">
        <f t="shared" si="69"/>
        <v>0.32603152144166514</v>
      </c>
      <c r="E321" s="26">
        <f t="shared" si="70"/>
        <v>0.27151247401766798</v>
      </c>
      <c r="F321" s="26">
        <f t="shared" si="71"/>
        <v>0.3805505688656623</v>
      </c>
      <c r="G321" s="26">
        <f t="shared" si="72"/>
        <v>0.26101363352422491</v>
      </c>
      <c r="H321" s="26">
        <f t="shared" si="73"/>
        <v>0.39104940935910537</v>
      </c>
      <c r="I321" s="26">
        <f t="shared" si="74"/>
        <v>4336.219235174146</v>
      </c>
      <c r="J321" s="26">
        <f t="shared" si="75"/>
        <v>3611.1159044349843</v>
      </c>
      <c r="K321" s="26">
        <f t="shared" si="76"/>
        <v>5061.3225659133086</v>
      </c>
      <c r="L321" s="26">
        <f t="shared" si="77"/>
        <v>3471.4813258721915</v>
      </c>
      <c r="M321" s="26">
        <f t="shared" si="78"/>
        <v>5200.9571444761013</v>
      </c>
      <c r="N321" s="26">
        <f t="shared" si="79"/>
        <v>2.8144791480868672</v>
      </c>
      <c r="O321" s="24">
        <f t="shared" si="80"/>
        <v>2.6017315411044875</v>
      </c>
      <c r="P321" s="26">
        <f t="shared" si="81"/>
        <v>2.1666695426609905</v>
      </c>
      <c r="Q321" s="26">
        <f t="shared" si="82"/>
        <v>3.0367935395479848</v>
      </c>
      <c r="R321" s="26">
        <f t="shared" si="83"/>
        <v>2.0828887955233149</v>
      </c>
      <c r="S321" s="26">
        <f t="shared" si="84"/>
        <v>3.1205742866856605</v>
      </c>
      <c r="T321" s="112"/>
    </row>
    <row r="322" spans="1:20" x14ac:dyDescent="0.35">
      <c r="A322">
        <f>sample!B322</f>
        <v>1.6855866427048289</v>
      </c>
      <c r="B322">
        <v>0.28773772839755785</v>
      </c>
      <c r="C322">
        <f t="shared" ref="C322:C385" si="85">B322*sens*dose</f>
        <v>3826.9117876875193</v>
      </c>
      <c r="D322" s="25">
        <f t="shared" ref="D322:D346" si="86">(intercept+A322*slope)</f>
        <v>0.2736660428408812</v>
      </c>
      <c r="E322" s="26">
        <f t="shared" ref="E322:E385" si="87">D322-(t_value_90*(SQRT(MSE*(1 + (1/observations)+(A322-mean_x)^2/SS))))</f>
        <v>0.21911483620635286</v>
      </c>
      <c r="F322" s="26">
        <f t="shared" ref="F322:F346" si="88">D322+(t_value_90*(SQRT(MSE*(1 + (1/observations)+(A322-mean_x)^2/SS))))</f>
        <v>0.32821724947540953</v>
      </c>
      <c r="G322" s="26">
        <f t="shared" ref="G322:G346" si="89">D322-(t_value_95*(SQRT(MSE*(1 + (1/observations)+(A322-mean_x)^2/SS))))</f>
        <v>0.20860980275030838</v>
      </c>
      <c r="H322" s="26">
        <f t="shared" ref="H322:H346" si="90">D322+(t_value_95*(SQRT(MSE*(1 + (1/observations)+(A322-mean_x)^2/SS))))</f>
        <v>0.33872228293145401</v>
      </c>
      <c r="I322" s="26">
        <f t="shared" ref="I322:I346" si="91">D322*sens*dose</f>
        <v>3639.7583697837199</v>
      </c>
      <c r="J322" s="26">
        <f t="shared" ref="J322:J346" si="92">E322*dose*sens</f>
        <v>2914.2273215444934</v>
      </c>
      <c r="K322" s="26">
        <f t="shared" ref="K322:K346" si="93">F322*dose*sens</f>
        <v>4365.2894180229459</v>
      </c>
      <c r="L322" s="26">
        <f t="shared" ref="L322:L346" si="94">G322*dose*sens</f>
        <v>2774.5103765791014</v>
      </c>
      <c r="M322" s="26">
        <f t="shared" ref="M322:M346" si="95">H322*dose*sens</f>
        <v>4505.006362988338</v>
      </c>
      <c r="N322" s="26">
        <f t="shared" ref="N322:N343" si="96">C322/vcr</f>
        <v>2.2961470726125115</v>
      </c>
      <c r="O322" s="24">
        <f t="shared" ref="O322:O346" si="97">I322/vcr</f>
        <v>2.1838550218702317</v>
      </c>
      <c r="P322" s="26">
        <f t="shared" ref="P322:P346" si="98">J322/vcr</f>
        <v>1.7485363929266959</v>
      </c>
      <c r="Q322" s="26">
        <f t="shared" ref="Q322:Q346" si="99">K322/vcr</f>
        <v>2.6191736508137673</v>
      </c>
      <c r="R322" s="26">
        <f t="shared" ref="R322:R346" si="100">L322/vcr</f>
        <v>1.6647062259474608</v>
      </c>
      <c r="S322" s="26">
        <f t="shared" ref="S322:S346" si="101">M322/vcr</f>
        <v>2.7030038177930025</v>
      </c>
      <c r="T322" s="112"/>
    </row>
    <row r="323" spans="1:20" x14ac:dyDescent="0.35">
      <c r="A323">
        <f>sample!B323</f>
        <v>1.6249306547662881</v>
      </c>
      <c r="B323">
        <v>0.24169083604165975</v>
      </c>
      <c r="C323">
        <f t="shared" si="85"/>
        <v>3214.4881193540746</v>
      </c>
      <c r="D323" s="25">
        <f t="shared" si="86"/>
        <v>0.25670817534095758</v>
      </c>
      <c r="E323" s="26">
        <f t="shared" si="87"/>
        <v>0.20211900844811273</v>
      </c>
      <c r="F323" s="26">
        <f t="shared" si="88"/>
        <v>0.3112973422338024</v>
      </c>
      <c r="G323" s="26">
        <f t="shared" si="89"/>
        <v>0.1916066649102531</v>
      </c>
      <c r="H323" s="26">
        <f t="shared" si="90"/>
        <v>0.32180968577166202</v>
      </c>
      <c r="I323" s="26">
        <f t="shared" si="91"/>
        <v>3414.2187320347361</v>
      </c>
      <c r="J323" s="26">
        <f t="shared" si="92"/>
        <v>2688.1828123598993</v>
      </c>
      <c r="K323" s="26">
        <f t="shared" si="93"/>
        <v>4140.2546517095716</v>
      </c>
      <c r="L323" s="26">
        <f t="shared" si="94"/>
        <v>2548.3686433063663</v>
      </c>
      <c r="M323" s="26">
        <f t="shared" si="95"/>
        <v>4280.0688207631056</v>
      </c>
      <c r="N323" s="26">
        <f t="shared" si="96"/>
        <v>1.9286928716124447</v>
      </c>
      <c r="O323" s="24">
        <f t="shared" si="97"/>
        <v>2.0485312392208415</v>
      </c>
      <c r="P323" s="26">
        <f t="shared" si="98"/>
        <v>1.6129096874159394</v>
      </c>
      <c r="Q323" s="26">
        <f t="shared" si="99"/>
        <v>2.484152791025743</v>
      </c>
      <c r="R323" s="26">
        <f t="shared" si="100"/>
        <v>1.5290211859838196</v>
      </c>
      <c r="S323" s="26">
        <f t="shared" si="101"/>
        <v>2.5680412924578633</v>
      </c>
      <c r="T323" s="112"/>
    </row>
    <row r="324" spans="1:20" x14ac:dyDescent="0.35">
      <c r="A324">
        <f>sample!B324</f>
        <v>1.7934443967094691</v>
      </c>
      <c r="B324">
        <v>0.28720547535923896</v>
      </c>
      <c r="C324">
        <f t="shared" si="85"/>
        <v>3819.8328222778782</v>
      </c>
      <c r="D324" s="25">
        <f t="shared" si="86"/>
        <v>0.30382032048785146</v>
      </c>
      <c r="E324" s="26">
        <f t="shared" si="87"/>
        <v>0.24930334083168479</v>
      </c>
      <c r="F324" s="26">
        <f t="shared" si="88"/>
        <v>0.3583373001440181</v>
      </c>
      <c r="G324" s="26">
        <f t="shared" si="89"/>
        <v>0.23880489853237125</v>
      </c>
      <c r="H324" s="26">
        <f t="shared" si="90"/>
        <v>0.36883574244333167</v>
      </c>
      <c r="I324" s="26">
        <f t="shared" si="91"/>
        <v>4040.8102624884245</v>
      </c>
      <c r="J324" s="26">
        <f t="shared" si="92"/>
        <v>3315.7344330614078</v>
      </c>
      <c r="K324" s="26">
        <f t="shared" si="93"/>
        <v>4765.8860919154404</v>
      </c>
      <c r="L324" s="26">
        <f t="shared" si="94"/>
        <v>3176.1051504805378</v>
      </c>
      <c r="M324" s="26">
        <f t="shared" si="95"/>
        <v>4905.5153744963118</v>
      </c>
      <c r="N324" s="26">
        <f t="shared" si="96"/>
        <v>2.2918996933667266</v>
      </c>
      <c r="O324" s="24">
        <f t="shared" si="97"/>
        <v>2.4244861574930545</v>
      </c>
      <c r="P324" s="26">
        <f t="shared" si="98"/>
        <v>1.9894406598368446</v>
      </c>
      <c r="Q324" s="26">
        <f t="shared" si="99"/>
        <v>2.8595316551492642</v>
      </c>
      <c r="R324" s="26">
        <f t="shared" si="100"/>
        <v>1.9056630902883225</v>
      </c>
      <c r="S324" s="26">
        <f t="shared" si="101"/>
        <v>2.9433092246977868</v>
      </c>
      <c r="T324" s="112"/>
    </row>
    <row r="325" spans="1:20" x14ac:dyDescent="0.35">
      <c r="A325">
        <f>sample!B325</f>
        <v>1.8183973411477579</v>
      </c>
      <c r="B325">
        <v>0.30683697696820617</v>
      </c>
      <c r="C325">
        <f t="shared" si="85"/>
        <v>4080.9317936771422</v>
      </c>
      <c r="D325" s="25">
        <f t="shared" si="86"/>
        <v>0.3107965274527138</v>
      </c>
      <c r="E325" s="26">
        <f t="shared" si="87"/>
        <v>0.2562813917913821</v>
      </c>
      <c r="F325" s="26">
        <f t="shared" si="88"/>
        <v>0.3653116631140455</v>
      </c>
      <c r="G325" s="26">
        <f t="shared" si="89"/>
        <v>0.24578330459379091</v>
      </c>
      <c r="H325" s="26">
        <f t="shared" si="90"/>
        <v>0.37580975031163666</v>
      </c>
      <c r="I325" s="26">
        <f t="shared" si="91"/>
        <v>4133.593815121093</v>
      </c>
      <c r="J325" s="26">
        <f t="shared" si="92"/>
        <v>3408.5425108253817</v>
      </c>
      <c r="K325" s="26">
        <f t="shared" si="93"/>
        <v>4858.6451194168048</v>
      </c>
      <c r="L325" s="26">
        <f t="shared" si="94"/>
        <v>3268.9179510974191</v>
      </c>
      <c r="M325" s="26">
        <f t="shared" si="95"/>
        <v>4998.2696791447679</v>
      </c>
      <c r="N325" s="26">
        <f t="shared" si="96"/>
        <v>2.4485590762062852</v>
      </c>
      <c r="O325" s="24">
        <f t="shared" si="97"/>
        <v>2.4801562890726556</v>
      </c>
      <c r="P325" s="26">
        <f t="shared" si="98"/>
        <v>2.045125506495229</v>
      </c>
      <c r="Q325" s="26">
        <f t="shared" si="99"/>
        <v>2.9151870716500827</v>
      </c>
      <c r="R325" s="26">
        <f t="shared" si="100"/>
        <v>1.9613507706584514</v>
      </c>
      <c r="S325" s="26">
        <f t="shared" si="101"/>
        <v>2.9989618074868605</v>
      </c>
      <c r="T325" s="112"/>
    </row>
    <row r="326" spans="1:20" x14ac:dyDescent="0.35">
      <c r="A326">
        <f>sample!B326</f>
        <v>2.2533331006126374</v>
      </c>
      <c r="B326">
        <v>0.45086933372809873</v>
      </c>
      <c r="C326">
        <f t="shared" si="85"/>
        <v>5996.562138583713</v>
      </c>
      <c r="D326" s="25">
        <f t="shared" si="86"/>
        <v>0.4323934749372278</v>
      </c>
      <c r="E326" s="26">
        <f t="shared" si="87"/>
        <v>0.37754470703018778</v>
      </c>
      <c r="F326" s="26">
        <f t="shared" si="88"/>
        <v>0.48724224284426781</v>
      </c>
      <c r="G326" s="26">
        <f t="shared" si="89"/>
        <v>0.36698237161299885</v>
      </c>
      <c r="H326" s="26">
        <f t="shared" si="90"/>
        <v>0.49780457826145674</v>
      </c>
      <c r="I326" s="26">
        <f t="shared" si="91"/>
        <v>5750.8332166651298</v>
      </c>
      <c r="J326" s="26">
        <f t="shared" si="92"/>
        <v>5021.3446035014967</v>
      </c>
      <c r="K326" s="26">
        <f t="shared" si="93"/>
        <v>6480.321829828762</v>
      </c>
      <c r="L326" s="26">
        <f t="shared" si="94"/>
        <v>4880.8655424528852</v>
      </c>
      <c r="M326" s="26">
        <f t="shared" si="95"/>
        <v>6620.8008908773745</v>
      </c>
      <c r="N326" s="26">
        <f t="shared" si="96"/>
        <v>3.5979372831502276</v>
      </c>
      <c r="O326" s="24">
        <f t="shared" si="97"/>
        <v>3.450499929999078</v>
      </c>
      <c r="P326" s="26">
        <f t="shared" si="98"/>
        <v>3.0128067621008978</v>
      </c>
      <c r="Q326" s="26">
        <f t="shared" si="99"/>
        <v>3.8881930978972572</v>
      </c>
      <c r="R326" s="26">
        <f t="shared" si="100"/>
        <v>2.928519325471731</v>
      </c>
      <c r="S326" s="26">
        <f t="shared" si="101"/>
        <v>3.9724805345264245</v>
      </c>
      <c r="T326" s="112"/>
    </row>
    <row r="327" spans="1:20" x14ac:dyDescent="0.35">
      <c r="A327">
        <f>sample!B327</f>
        <v>2.1051185412536695</v>
      </c>
      <c r="B327">
        <v>0.39069588433008923</v>
      </c>
      <c r="C327">
        <f t="shared" si="85"/>
        <v>5196.2552615901868</v>
      </c>
      <c r="D327" s="25">
        <f t="shared" si="86"/>
        <v>0.39095646361172398</v>
      </c>
      <c r="E327" s="26">
        <f t="shared" si="87"/>
        <v>0.33629883041746045</v>
      </c>
      <c r="F327" s="26">
        <f t="shared" si="88"/>
        <v>0.44561409680598751</v>
      </c>
      <c r="G327" s="26">
        <f t="shared" si="89"/>
        <v>0.32577330218889666</v>
      </c>
      <c r="H327" s="26">
        <f t="shared" si="90"/>
        <v>0.4561396250345513</v>
      </c>
      <c r="I327" s="26">
        <f t="shared" si="91"/>
        <v>5199.7209660359285</v>
      </c>
      <c r="J327" s="26">
        <f t="shared" si="92"/>
        <v>4472.7744445522239</v>
      </c>
      <c r="K327" s="26">
        <f t="shared" si="93"/>
        <v>5926.6674875196341</v>
      </c>
      <c r="L327" s="26">
        <f t="shared" si="94"/>
        <v>4332.784919112325</v>
      </c>
      <c r="M327" s="26">
        <f t="shared" si="95"/>
        <v>6066.657012959532</v>
      </c>
      <c r="N327" s="26">
        <f t="shared" si="96"/>
        <v>3.1177531569541119</v>
      </c>
      <c r="O327" s="24">
        <f t="shared" si="97"/>
        <v>3.1198325796215571</v>
      </c>
      <c r="P327" s="26">
        <f t="shared" si="98"/>
        <v>2.6836646667313344</v>
      </c>
      <c r="Q327" s="26">
        <f t="shared" si="99"/>
        <v>3.5560004925117803</v>
      </c>
      <c r="R327" s="26">
        <f t="shared" si="100"/>
        <v>2.5996709514673948</v>
      </c>
      <c r="S327" s="26">
        <f t="shared" si="101"/>
        <v>3.639994207775719</v>
      </c>
      <c r="T327" s="112"/>
    </row>
    <row r="328" spans="1:20" x14ac:dyDescent="0.35">
      <c r="A328">
        <f>sample!B328</f>
        <v>2.1384618160168865</v>
      </c>
      <c r="B328">
        <v>0.44436448100679588</v>
      </c>
      <c r="C328">
        <f t="shared" si="85"/>
        <v>5910.0475973903858</v>
      </c>
      <c r="D328" s="25">
        <f t="shared" si="86"/>
        <v>0.40027839298201306</v>
      </c>
      <c r="E328" s="26">
        <f t="shared" si="87"/>
        <v>0.34558470301453215</v>
      </c>
      <c r="F328" s="26">
        <f t="shared" si="88"/>
        <v>0.45497208294949398</v>
      </c>
      <c r="G328" s="26">
        <f t="shared" si="89"/>
        <v>0.3350522312620331</v>
      </c>
      <c r="H328" s="26">
        <f t="shared" si="90"/>
        <v>0.46550455470199303</v>
      </c>
      <c r="I328" s="26">
        <f t="shared" si="91"/>
        <v>5323.7026266607736</v>
      </c>
      <c r="J328" s="26">
        <f t="shared" si="92"/>
        <v>4596.2765500932774</v>
      </c>
      <c r="K328" s="26">
        <f t="shared" si="93"/>
        <v>6051.1287032282698</v>
      </c>
      <c r="L328" s="26">
        <f t="shared" si="94"/>
        <v>4456.1946757850401</v>
      </c>
      <c r="M328" s="26">
        <f t="shared" si="95"/>
        <v>6191.2105775365071</v>
      </c>
      <c r="N328" s="26">
        <f t="shared" si="96"/>
        <v>3.5460285584342315</v>
      </c>
      <c r="O328" s="24">
        <f t="shared" si="97"/>
        <v>3.1942215759964641</v>
      </c>
      <c r="P328" s="26">
        <f t="shared" si="98"/>
        <v>2.7577659300559665</v>
      </c>
      <c r="Q328" s="26">
        <f t="shared" si="99"/>
        <v>3.6306772219369616</v>
      </c>
      <c r="R328" s="26">
        <f t="shared" si="100"/>
        <v>2.6737168054710239</v>
      </c>
      <c r="S328" s="26">
        <f t="shared" si="101"/>
        <v>3.7147263465219043</v>
      </c>
      <c r="T328" s="112"/>
    </row>
    <row r="329" spans="1:20" x14ac:dyDescent="0.35">
      <c r="A329">
        <f>sample!B329</f>
        <v>1.5683108826837919</v>
      </c>
      <c r="B329">
        <v>0.24260446641456454</v>
      </c>
      <c r="C329">
        <f t="shared" si="85"/>
        <v>3226.639403313708</v>
      </c>
      <c r="D329" s="25">
        <f t="shared" si="86"/>
        <v>0.2408787308708798</v>
      </c>
      <c r="E329" s="26">
        <f t="shared" si="87"/>
        <v>0.1862420027682109</v>
      </c>
      <c r="F329" s="26">
        <f t="shared" si="88"/>
        <v>0.29551545897354869</v>
      </c>
      <c r="G329" s="26">
        <f t="shared" si="89"/>
        <v>0.17572050027436778</v>
      </c>
      <c r="H329" s="26">
        <f t="shared" si="90"/>
        <v>0.30603696146739179</v>
      </c>
      <c r="I329" s="26">
        <f t="shared" si="91"/>
        <v>3203.687120582701</v>
      </c>
      <c r="J329" s="26">
        <f t="shared" si="92"/>
        <v>2477.0186368172049</v>
      </c>
      <c r="K329" s="26">
        <f t="shared" si="93"/>
        <v>3930.3556043481976</v>
      </c>
      <c r="L329" s="26">
        <f t="shared" si="94"/>
        <v>2337.0826536490913</v>
      </c>
      <c r="M329" s="26">
        <f t="shared" si="95"/>
        <v>4070.2915875163108</v>
      </c>
      <c r="N329" s="26">
        <f t="shared" si="96"/>
        <v>1.9359836419882248</v>
      </c>
      <c r="O329" s="24">
        <f t="shared" si="97"/>
        <v>1.9222122723496204</v>
      </c>
      <c r="P329" s="26">
        <f t="shared" si="98"/>
        <v>1.4862111820903228</v>
      </c>
      <c r="Q329" s="26">
        <f t="shared" si="99"/>
        <v>2.3582133626089186</v>
      </c>
      <c r="R329" s="26">
        <f t="shared" si="100"/>
        <v>1.4022495921894547</v>
      </c>
      <c r="S329" s="26">
        <f t="shared" si="101"/>
        <v>2.4421749525097862</v>
      </c>
      <c r="T329" s="112"/>
    </row>
    <row r="330" spans="1:20" x14ac:dyDescent="0.35">
      <c r="A330">
        <f>sample!B330</f>
        <v>1.5488473949345736</v>
      </c>
      <c r="B330">
        <v>0.24341579928477736</v>
      </c>
      <c r="C330">
        <f t="shared" si="85"/>
        <v>3237.4301304875389</v>
      </c>
      <c r="D330" s="25">
        <f t="shared" si="86"/>
        <v>0.23543723601513594</v>
      </c>
      <c r="E330" s="26">
        <f t="shared" si="87"/>
        <v>0.1807814593217888</v>
      </c>
      <c r="F330" s="26">
        <f t="shared" si="88"/>
        <v>0.29009301270848309</v>
      </c>
      <c r="G330" s="26">
        <f t="shared" si="89"/>
        <v>0.17025628860326819</v>
      </c>
      <c r="H330" s="26">
        <f t="shared" si="90"/>
        <v>0.30061818342700369</v>
      </c>
      <c r="I330" s="26">
        <f t="shared" si="91"/>
        <v>3131.3152390013079</v>
      </c>
      <c r="J330" s="26">
        <f t="shared" si="92"/>
        <v>2404.3934089797913</v>
      </c>
      <c r="K330" s="26">
        <f t="shared" si="93"/>
        <v>3858.2370690228249</v>
      </c>
      <c r="L330" s="26">
        <f t="shared" si="94"/>
        <v>2264.408638423467</v>
      </c>
      <c r="M330" s="26">
        <f t="shared" si="95"/>
        <v>3998.2218395791492</v>
      </c>
      <c r="N330" s="26">
        <f t="shared" si="96"/>
        <v>1.9424580782925234</v>
      </c>
      <c r="O330" s="24">
        <f t="shared" si="97"/>
        <v>1.8787891434007846</v>
      </c>
      <c r="P330" s="26">
        <f t="shared" si="98"/>
        <v>1.4426360453878746</v>
      </c>
      <c r="Q330" s="26">
        <f t="shared" si="99"/>
        <v>2.3149422414136946</v>
      </c>
      <c r="R330" s="26">
        <f t="shared" si="100"/>
        <v>1.3586451830540802</v>
      </c>
      <c r="S330" s="26">
        <f t="shared" si="101"/>
        <v>2.3989331037474892</v>
      </c>
      <c r="T330" s="112"/>
    </row>
    <row r="331" spans="1:20" x14ac:dyDescent="0.35">
      <c r="A331">
        <f>sample!B331</f>
        <v>1.7739562966871742</v>
      </c>
      <c r="B331">
        <v>0.33201188805429782</v>
      </c>
      <c r="C331">
        <f t="shared" si="85"/>
        <v>4415.7581111221607</v>
      </c>
      <c r="D331" s="25">
        <f t="shared" si="86"/>
        <v>0.29837194466816841</v>
      </c>
      <c r="E331" s="26">
        <f t="shared" si="87"/>
        <v>0.24385193684691159</v>
      </c>
      <c r="F331" s="26">
        <f t="shared" si="88"/>
        <v>0.35289195248942523</v>
      </c>
      <c r="G331" s="26">
        <f t="shared" si="89"/>
        <v>0.23335291140787404</v>
      </c>
      <c r="H331" s="26">
        <f t="shared" si="90"/>
        <v>0.36339097792846276</v>
      </c>
      <c r="I331" s="26">
        <f t="shared" si="91"/>
        <v>3968.3468640866399</v>
      </c>
      <c r="J331" s="26">
        <f t="shared" si="92"/>
        <v>3243.2307600639242</v>
      </c>
      <c r="K331" s="26">
        <f t="shared" si="93"/>
        <v>4693.4629681093556</v>
      </c>
      <c r="L331" s="26">
        <f t="shared" si="94"/>
        <v>3103.5937217247247</v>
      </c>
      <c r="M331" s="26">
        <f t="shared" si="95"/>
        <v>4833.1000064485543</v>
      </c>
      <c r="N331" s="26">
        <f t="shared" si="96"/>
        <v>2.6494548666732962</v>
      </c>
      <c r="O331" s="24">
        <f t="shared" si="97"/>
        <v>2.3810081184519838</v>
      </c>
      <c r="P331" s="26">
        <f t="shared" si="98"/>
        <v>1.9459384560383544</v>
      </c>
      <c r="Q331" s="26">
        <f t="shared" si="99"/>
        <v>2.8160777808656134</v>
      </c>
      <c r="R331" s="26">
        <f t="shared" si="100"/>
        <v>1.8621562330348347</v>
      </c>
      <c r="S331" s="26">
        <f t="shared" si="101"/>
        <v>2.8998600038691325</v>
      </c>
      <c r="T331" s="112"/>
    </row>
    <row r="332" spans="1:20" x14ac:dyDescent="0.35">
      <c r="A332">
        <f>sample!B332</f>
        <v>2.0498668804726772</v>
      </c>
      <c r="B332">
        <v>0.38443688425991906</v>
      </c>
      <c r="C332">
        <f t="shared" si="85"/>
        <v>5113.0105606569241</v>
      </c>
      <c r="D332" s="25">
        <f t="shared" si="86"/>
        <v>0.37550950817470852</v>
      </c>
      <c r="E332" s="26">
        <f t="shared" si="87"/>
        <v>0.32090271346239818</v>
      </c>
      <c r="F332" s="26">
        <f t="shared" si="88"/>
        <v>0.43011630288701885</v>
      </c>
      <c r="G332" s="26">
        <f t="shared" si="89"/>
        <v>0.3103869753005758</v>
      </c>
      <c r="H332" s="26">
        <f t="shared" si="90"/>
        <v>0.44063204104884124</v>
      </c>
      <c r="I332" s="26">
        <f t="shared" si="91"/>
        <v>4994.2764587236234</v>
      </c>
      <c r="J332" s="26">
        <f t="shared" si="92"/>
        <v>4268.0060890498953</v>
      </c>
      <c r="K332" s="26">
        <f t="shared" si="93"/>
        <v>5720.5468283973514</v>
      </c>
      <c r="L332" s="26">
        <f t="shared" si="94"/>
        <v>4128.1467714976579</v>
      </c>
      <c r="M332" s="26">
        <f t="shared" si="95"/>
        <v>5860.4061459495879</v>
      </c>
      <c r="N332" s="26">
        <f t="shared" si="96"/>
        <v>3.0678063363941543</v>
      </c>
      <c r="O332" s="24">
        <f t="shared" si="97"/>
        <v>2.9965658752341739</v>
      </c>
      <c r="P332" s="26">
        <f t="shared" si="98"/>
        <v>2.5608036534299372</v>
      </c>
      <c r="Q332" s="26">
        <f t="shared" si="99"/>
        <v>3.4323280970384107</v>
      </c>
      <c r="R332" s="26">
        <f t="shared" si="100"/>
        <v>2.4768880628985945</v>
      </c>
      <c r="S332" s="26">
        <f t="shared" si="101"/>
        <v>3.5162436875697525</v>
      </c>
      <c r="T332" s="112"/>
    </row>
    <row r="333" spans="1:20" x14ac:dyDescent="0.35">
      <c r="A333">
        <f>sample!B333</f>
        <v>1.6402993632845984</v>
      </c>
      <c r="B333">
        <v>0.25990671352092531</v>
      </c>
      <c r="C333">
        <f t="shared" si="85"/>
        <v>3456.7592898283065</v>
      </c>
      <c r="D333" s="25">
        <f t="shared" si="86"/>
        <v>0.26100487434060993</v>
      </c>
      <c r="E333" s="26">
        <f t="shared" si="87"/>
        <v>0.20642659795665802</v>
      </c>
      <c r="F333" s="26">
        <f t="shared" si="88"/>
        <v>0.31558315072456183</v>
      </c>
      <c r="G333" s="26">
        <f t="shared" si="89"/>
        <v>0.19591635162557586</v>
      </c>
      <c r="H333" s="26">
        <f t="shared" si="90"/>
        <v>0.326093397055644</v>
      </c>
      <c r="I333" s="26">
        <f t="shared" si="91"/>
        <v>3471.3648287301121</v>
      </c>
      <c r="J333" s="26">
        <f t="shared" si="92"/>
        <v>2745.4737528235519</v>
      </c>
      <c r="K333" s="26">
        <f t="shared" si="93"/>
        <v>4197.2559046366723</v>
      </c>
      <c r="L333" s="26">
        <f t="shared" si="94"/>
        <v>2605.687476620159</v>
      </c>
      <c r="M333" s="26">
        <f t="shared" si="95"/>
        <v>4337.0421808400652</v>
      </c>
      <c r="N333" s="26">
        <f t="shared" si="96"/>
        <v>2.0740555738969837</v>
      </c>
      <c r="O333" s="24">
        <f t="shared" si="97"/>
        <v>2.082818897238067</v>
      </c>
      <c r="P333" s="26">
        <f t="shared" si="98"/>
        <v>1.6472842516941311</v>
      </c>
      <c r="Q333" s="26">
        <f t="shared" si="99"/>
        <v>2.5183535427820032</v>
      </c>
      <c r="R333" s="26">
        <f t="shared" si="100"/>
        <v>1.5634124859720953</v>
      </c>
      <c r="S333" s="26">
        <f t="shared" si="101"/>
        <v>2.602225308504039</v>
      </c>
      <c r="T333" s="112"/>
    </row>
    <row r="334" spans="1:20" x14ac:dyDescent="0.35">
      <c r="A334">
        <f>sample!B334</f>
        <v>1.9729106511718619</v>
      </c>
      <c r="B334">
        <v>0.38311119619505674</v>
      </c>
      <c r="C334">
        <f t="shared" si="85"/>
        <v>5095.3789093942551</v>
      </c>
      <c r="D334" s="25">
        <f t="shared" si="86"/>
        <v>0.35399450884604766</v>
      </c>
      <c r="E334" s="26">
        <f t="shared" si="87"/>
        <v>0.29943995560924974</v>
      </c>
      <c r="F334" s="26">
        <f t="shared" si="88"/>
        <v>0.40854906208284558</v>
      </c>
      <c r="G334" s="26">
        <f t="shared" si="89"/>
        <v>0.28893427769140556</v>
      </c>
      <c r="H334" s="26">
        <f t="shared" si="90"/>
        <v>0.41905474000068976</v>
      </c>
      <c r="I334" s="26">
        <f t="shared" si="91"/>
        <v>4708.1269676524334</v>
      </c>
      <c r="J334" s="26">
        <f t="shared" si="92"/>
        <v>3982.5514096030215</v>
      </c>
      <c r="K334" s="26">
        <f t="shared" si="93"/>
        <v>5433.7025257018468</v>
      </c>
      <c r="L334" s="26">
        <f t="shared" si="94"/>
        <v>3842.8258932956937</v>
      </c>
      <c r="M334" s="26">
        <f t="shared" si="95"/>
        <v>5573.4280420091736</v>
      </c>
      <c r="N334" s="26">
        <f t="shared" si="96"/>
        <v>3.0572273456365529</v>
      </c>
      <c r="O334" s="24">
        <f t="shared" si="97"/>
        <v>2.8248761805914597</v>
      </c>
      <c r="P334" s="26">
        <f t="shared" si="98"/>
        <v>2.3895308457618127</v>
      </c>
      <c r="Q334" s="26">
        <f t="shared" si="99"/>
        <v>3.2602215154211081</v>
      </c>
      <c r="R334" s="26">
        <f t="shared" si="100"/>
        <v>2.3056955359774163</v>
      </c>
      <c r="S334" s="26">
        <f t="shared" si="101"/>
        <v>3.3440568252055041</v>
      </c>
      <c r="T334" s="112"/>
    </row>
    <row r="335" spans="1:20" x14ac:dyDescent="0.35">
      <c r="A335">
        <f>sample!B335</f>
        <v>1.6372606571871693</v>
      </c>
      <c r="B335">
        <v>0.22005866166395444</v>
      </c>
      <c r="C335">
        <f t="shared" si="85"/>
        <v>2926.780200130594</v>
      </c>
      <c r="D335" s="25">
        <f t="shared" si="86"/>
        <v>0.26015532960277427</v>
      </c>
      <c r="E335" s="26">
        <f t="shared" si="87"/>
        <v>0.20557496839575673</v>
      </c>
      <c r="F335" s="26">
        <f t="shared" si="88"/>
        <v>0.3147356908097918</v>
      </c>
      <c r="G335" s="26">
        <f t="shared" si="89"/>
        <v>0.19506432058618484</v>
      </c>
      <c r="H335" s="26">
        <f t="shared" si="90"/>
        <v>0.3252463386193637</v>
      </c>
      <c r="I335" s="26">
        <f t="shared" si="91"/>
        <v>3460.065883716898</v>
      </c>
      <c r="J335" s="26">
        <f t="shared" si="92"/>
        <v>2734.1470796635645</v>
      </c>
      <c r="K335" s="26">
        <f t="shared" si="93"/>
        <v>4185.9846877702312</v>
      </c>
      <c r="L335" s="26">
        <f t="shared" si="94"/>
        <v>2594.3554637962584</v>
      </c>
      <c r="M335" s="26">
        <f t="shared" si="95"/>
        <v>4325.7763036375372</v>
      </c>
      <c r="N335" s="26">
        <f t="shared" si="96"/>
        <v>1.7560681200783563</v>
      </c>
      <c r="O335" s="24">
        <f t="shared" si="97"/>
        <v>2.0760395302301387</v>
      </c>
      <c r="P335" s="26">
        <f t="shared" si="98"/>
        <v>1.6404882477981386</v>
      </c>
      <c r="Q335" s="26">
        <f t="shared" si="99"/>
        <v>2.5115908126621385</v>
      </c>
      <c r="R335" s="26">
        <f t="shared" si="100"/>
        <v>1.5566132782777549</v>
      </c>
      <c r="S335" s="26">
        <f t="shared" si="101"/>
        <v>2.5954657821825222</v>
      </c>
      <c r="T335" s="112"/>
    </row>
    <row r="336" spans="1:20" x14ac:dyDescent="0.35">
      <c r="A336">
        <f>sample!B336</f>
        <v>2.1602755549784391</v>
      </c>
      <c r="B336">
        <v>0.43377046299199223</v>
      </c>
      <c r="C336">
        <f t="shared" si="85"/>
        <v>5769.1471577934972</v>
      </c>
      <c r="D336" s="25">
        <f t="shared" si="86"/>
        <v>0.4063769581453196</v>
      </c>
      <c r="E336" s="26">
        <f t="shared" si="87"/>
        <v>0.35165749391339718</v>
      </c>
      <c r="F336" s="26">
        <f t="shared" si="88"/>
        <v>0.46109642237724202</v>
      </c>
      <c r="G336" s="26">
        <f t="shared" si="89"/>
        <v>0.34112005875995854</v>
      </c>
      <c r="H336" s="26">
        <f t="shared" si="90"/>
        <v>0.47163385753068066</v>
      </c>
      <c r="I336" s="26">
        <f t="shared" si="91"/>
        <v>5404.8135433327507</v>
      </c>
      <c r="J336" s="26">
        <f t="shared" si="92"/>
        <v>4677.0446690481822</v>
      </c>
      <c r="K336" s="26">
        <f t="shared" si="93"/>
        <v>6132.5824176173192</v>
      </c>
      <c r="L336" s="26">
        <f t="shared" si="94"/>
        <v>4536.8967815074484</v>
      </c>
      <c r="M336" s="26">
        <f t="shared" si="95"/>
        <v>6272.730305158052</v>
      </c>
      <c r="N336" s="26">
        <f t="shared" si="96"/>
        <v>3.4614882946760983</v>
      </c>
      <c r="O336" s="24">
        <f t="shared" si="97"/>
        <v>3.24288812599965</v>
      </c>
      <c r="P336" s="26">
        <f t="shared" si="98"/>
        <v>2.8062268014289091</v>
      </c>
      <c r="Q336" s="26">
        <f t="shared" si="99"/>
        <v>3.6795494505703914</v>
      </c>
      <c r="R336" s="26">
        <f t="shared" si="100"/>
        <v>2.722138068904469</v>
      </c>
      <c r="S336" s="26">
        <f t="shared" si="101"/>
        <v>3.7636381830948311</v>
      </c>
      <c r="T336" s="112"/>
    </row>
    <row r="337" spans="1:20" x14ac:dyDescent="0.35">
      <c r="A337">
        <f>sample!B337</f>
        <v>1.9189680512429323</v>
      </c>
      <c r="B337">
        <v>0.29479461748112812</v>
      </c>
      <c r="C337">
        <f t="shared" si="85"/>
        <v>3920.7684124990037</v>
      </c>
      <c r="D337" s="25">
        <f t="shared" si="86"/>
        <v>0.3389135334422172</v>
      </c>
      <c r="E337" s="26">
        <f t="shared" si="87"/>
        <v>0.28438268268243277</v>
      </c>
      <c r="F337" s="26">
        <f t="shared" si="88"/>
        <v>0.39344438420200162</v>
      </c>
      <c r="G337" s="26">
        <f t="shared" si="89"/>
        <v>0.27388156919733675</v>
      </c>
      <c r="H337" s="26">
        <f t="shared" si="90"/>
        <v>0.40394549768709764</v>
      </c>
      <c r="I337" s="26">
        <f t="shared" si="91"/>
        <v>4507.5499947814887</v>
      </c>
      <c r="J337" s="26">
        <f t="shared" si="92"/>
        <v>3782.2896796763557</v>
      </c>
      <c r="K337" s="26">
        <f t="shared" si="93"/>
        <v>5232.8103098866213</v>
      </c>
      <c r="L337" s="26">
        <f t="shared" si="94"/>
        <v>3642.6248703245788</v>
      </c>
      <c r="M337" s="26">
        <f t="shared" si="95"/>
        <v>5372.4751192383992</v>
      </c>
      <c r="N337" s="26">
        <f t="shared" si="96"/>
        <v>2.3524610474994021</v>
      </c>
      <c r="O337" s="24">
        <f t="shared" si="97"/>
        <v>2.7045299968688932</v>
      </c>
      <c r="P337" s="26">
        <f t="shared" si="98"/>
        <v>2.2693738078058132</v>
      </c>
      <c r="Q337" s="26">
        <f t="shared" si="99"/>
        <v>3.1396861859319727</v>
      </c>
      <c r="R337" s="26">
        <f t="shared" si="100"/>
        <v>2.1855749221947471</v>
      </c>
      <c r="S337" s="26">
        <f t="shared" si="101"/>
        <v>3.2234850715430392</v>
      </c>
      <c r="T337" s="112"/>
    </row>
    <row r="338" spans="1:20" x14ac:dyDescent="0.35">
      <c r="A338">
        <f>sample!B338</f>
        <v>1.8787827829104831</v>
      </c>
      <c r="B338">
        <v>0.36367483446722182</v>
      </c>
      <c r="C338">
        <f t="shared" si="85"/>
        <v>4836.8752984140501</v>
      </c>
      <c r="D338" s="25">
        <f t="shared" si="86"/>
        <v>0.32767875714080685</v>
      </c>
      <c r="E338" s="26">
        <f t="shared" si="87"/>
        <v>0.27315863440934413</v>
      </c>
      <c r="F338" s="26">
        <f t="shared" si="88"/>
        <v>0.38219887987226958</v>
      </c>
      <c r="G338" s="26">
        <f t="shared" si="89"/>
        <v>0.26265958684182156</v>
      </c>
      <c r="H338" s="26">
        <f t="shared" si="90"/>
        <v>0.39269792743979215</v>
      </c>
      <c r="I338" s="26">
        <f t="shared" si="91"/>
        <v>4358.127469972731</v>
      </c>
      <c r="J338" s="26">
        <f t="shared" si="92"/>
        <v>3633.0098376442766</v>
      </c>
      <c r="K338" s="26">
        <f t="shared" si="93"/>
        <v>5083.2451023011863</v>
      </c>
      <c r="L338" s="26">
        <f t="shared" si="94"/>
        <v>3493.3725049962268</v>
      </c>
      <c r="M338" s="26">
        <f t="shared" si="95"/>
        <v>5222.8824349492361</v>
      </c>
      <c r="N338" s="26">
        <f t="shared" si="96"/>
        <v>2.9021251790484301</v>
      </c>
      <c r="O338" s="24">
        <f t="shared" si="97"/>
        <v>2.6148764819836385</v>
      </c>
      <c r="P338" s="26">
        <f t="shared" si="98"/>
        <v>2.1798059025865659</v>
      </c>
      <c r="Q338" s="26">
        <f t="shared" si="99"/>
        <v>3.0499470613807116</v>
      </c>
      <c r="R338" s="26">
        <f t="shared" si="100"/>
        <v>2.0960235029977361</v>
      </c>
      <c r="S338" s="26">
        <f t="shared" si="101"/>
        <v>3.1337294609695414</v>
      </c>
      <c r="T338" s="112"/>
    </row>
    <row r="339" spans="1:20" x14ac:dyDescent="0.35">
      <c r="A339">
        <f>sample!B339</f>
        <v>1.8622696964686209</v>
      </c>
      <c r="B339">
        <v>0.31414785304669468</v>
      </c>
      <c r="C339">
        <f t="shared" si="85"/>
        <v>4178.1664455210393</v>
      </c>
      <c r="D339" s="25">
        <f t="shared" si="86"/>
        <v>0.32306211925536643</v>
      </c>
      <c r="E339" s="26">
        <f t="shared" si="87"/>
        <v>0.26854468868724424</v>
      </c>
      <c r="F339" s="26">
        <f t="shared" si="88"/>
        <v>0.37757954982348862</v>
      </c>
      <c r="G339" s="26">
        <f t="shared" si="89"/>
        <v>0.2580461595549261</v>
      </c>
      <c r="H339" s="26">
        <f t="shared" si="90"/>
        <v>0.38807807895580676</v>
      </c>
      <c r="I339" s="26">
        <f t="shared" si="91"/>
        <v>4296.7261860963736</v>
      </c>
      <c r="J339" s="26">
        <f t="shared" si="92"/>
        <v>3571.6443595403484</v>
      </c>
      <c r="K339" s="26">
        <f t="shared" si="93"/>
        <v>5021.8080126523992</v>
      </c>
      <c r="L339" s="26">
        <f t="shared" si="94"/>
        <v>3432.0139220805172</v>
      </c>
      <c r="M339" s="26">
        <f t="shared" si="95"/>
        <v>5161.4384501122295</v>
      </c>
      <c r="N339" s="26">
        <f t="shared" si="96"/>
        <v>2.5068998673126237</v>
      </c>
      <c r="O339" s="24">
        <f t="shared" si="97"/>
        <v>2.5780357116578241</v>
      </c>
      <c r="P339" s="26">
        <f t="shared" si="98"/>
        <v>2.142986615724209</v>
      </c>
      <c r="Q339" s="26">
        <f t="shared" si="99"/>
        <v>3.0130848075914392</v>
      </c>
      <c r="R339" s="26">
        <f t="shared" si="100"/>
        <v>2.0592083532483101</v>
      </c>
      <c r="S339" s="26">
        <f t="shared" si="101"/>
        <v>3.0968630700673376</v>
      </c>
      <c r="T339" s="112"/>
    </row>
    <row r="340" spans="1:20" x14ac:dyDescent="0.35">
      <c r="A340">
        <f>sample!B340</f>
        <v>1.8043986037320396</v>
      </c>
      <c r="B340">
        <v>0.26967202502726006</v>
      </c>
      <c r="C340">
        <f t="shared" si="85"/>
        <v>3586.637932862559</v>
      </c>
      <c r="D340" s="25">
        <f t="shared" si="86"/>
        <v>0.30688283743908307</v>
      </c>
      <c r="E340" s="26">
        <f t="shared" si="87"/>
        <v>0.25236694847434465</v>
      </c>
      <c r="F340" s="26">
        <f t="shared" si="88"/>
        <v>0.36139872640382148</v>
      </c>
      <c r="G340" s="26">
        <f t="shared" si="89"/>
        <v>0.2418687162116307</v>
      </c>
      <c r="H340" s="26">
        <f t="shared" si="90"/>
        <v>0.37189695866653544</v>
      </c>
      <c r="I340" s="26">
        <f t="shared" si="91"/>
        <v>4081.541737939805</v>
      </c>
      <c r="J340" s="26">
        <f t="shared" si="92"/>
        <v>3356.4804147087839</v>
      </c>
      <c r="K340" s="26">
        <f t="shared" si="93"/>
        <v>4806.6030611708265</v>
      </c>
      <c r="L340" s="26">
        <f t="shared" si="94"/>
        <v>3216.8539256146883</v>
      </c>
      <c r="M340" s="26">
        <f t="shared" si="95"/>
        <v>4946.2295502649213</v>
      </c>
      <c r="N340" s="26">
        <f t="shared" si="96"/>
        <v>2.1519827597175354</v>
      </c>
      <c r="O340" s="24">
        <f t="shared" si="97"/>
        <v>2.4489250427638827</v>
      </c>
      <c r="P340" s="26">
        <f t="shared" si="98"/>
        <v>2.0138882488252703</v>
      </c>
      <c r="Q340" s="26">
        <f t="shared" si="99"/>
        <v>2.883961836702496</v>
      </c>
      <c r="R340" s="26">
        <f t="shared" si="100"/>
        <v>1.9301123553688129</v>
      </c>
      <c r="S340" s="26">
        <f t="shared" si="101"/>
        <v>2.9677377301589525</v>
      </c>
      <c r="T340" s="112"/>
    </row>
    <row r="341" spans="1:20" x14ac:dyDescent="0.35">
      <c r="A341">
        <f>sample!B341</f>
        <v>1.6007585051386455</v>
      </c>
      <c r="B341">
        <v>0.23253167585427434</v>
      </c>
      <c r="C341">
        <f t="shared" si="85"/>
        <v>3092.6712888618486</v>
      </c>
      <c r="D341" s="25">
        <f t="shared" si="86"/>
        <v>0.24995025869488424</v>
      </c>
      <c r="E341" s="26">
        <f t="shared" si="87"/>
        <v>0.19534221768734908</v>
      </c>
      <c r="F341" s="26">
        <f t="shared" si="88"/>
        <v>0.30455829970241943</v>
      </c>
      <c r="G341" s="26">
        <f t="shared" si="89"/>
        <v>0.18482623952399704</v>
      </c>
      <c r="H341" s="26">
        <f t="shared" si="90"/>
        <v>0.31507427786577147</v>
      </c>
      <c r="I341" s="26">
        <f t="shared" si="91"/>
        <v>3324.33844064196</v>
      </c>
      <c r="J341" s="26">
        <f t="shared" si="92"/>
        <v>2598.0514952417429</v>
      </c>
      <c r="K341" s="26">
        <f t="shared" si="93"/>
        <v>4050.6253860421784</v>
      </c>
      <c r="L341" s="26">
        <f t="shared" si="94"/>
        <v>2458.188985669161</v>
      </c>
      <c r="M341" s="26">
        <f t="shared" si="95"/>
        <v>4190.4878956147604</v>
      </c>
      <c r="N341" s="26">
        <f t="shared" si="96"/>
        <v>1.855602773317109</v>
      </c>
      <c r="O341" s="24">
        <f t="shared" si="97"/>
        <v>1.994603064385176</v>
      </c>
      <c r="P341" s="26">
        <f t="shared" si="98"/>
        <v>1.5588308971450457</v>
      </c>
      <c r="Q341" s="26">
        <f t="shared" si="99"/>
        <v>2.4303752316253071</v>
      </c>
      <c r="R341" s="26">
        <f t="shared" si="100"/>
        <v>1.4749133914014965</v>
      </c>
      <c r="S341" s="26">
        <f t="shared" si="101"/>
        <v>2.5142927373688559</v>
      </c>
      <c r="T341" s="112"/>
    </row>
    <row r="342" spans="1:20" x14ac:dyDescent="0.35">
      <c r="A342">
        <f>sample!B342</f>
        <v>1.7296912634114299</v>
      </c>
      <c r="B342">
        <v>0.32538794402412696</v>
      </c>
      <c r="C342">
        <f t="shared" si="85"/>
        <v>4327.659655520888</v>
      </c>
      <c r="D342" s="25">
        <f t="shared" si="86"/>
        <v>0.28599657012261881</v>
      </c>
      <c r="E342" s="26">
        <f t="shared" si="87"/>
        <v>0.23146451117929345</v>
      </c>
      <c r="F342" s="26">
        <f t="shared" si="88"/>
        <v>0.34052862906594417</v>
      </c>
      <c r="G342" s="26">
        <f t="shared" si="89"/>
        <v>0.22096316503191002</v>
      </c>
      <c r="H342" s="26">
        <f t="shared" si="90"/>
        <v>0.35102997521332757</v>
      </c>
      <c r="I342" s="26">
        <f t="shared" si="91"/>
        <v>3803.7543826308302</v>
      </c>
      <c r="J342" s="26">
        <f t="shared" si="92"/>
        <v>3078.4779986846029</v>
      </c>
      <c r="K342" s="26">
        <f t="shared" si="93"/>
        <v>4529.030766577057</v>
      </c>
      <c r="L342" s="26">
        <f t="shared" si="94"/>
        <v>2938.8100949244031</v>
      </c>
      <c r="M342" s="26">
        <f t="shared" si="95"/>
        <v>4668.6986703372568</v>
      </c>
      <c r="N342" s="26">
        <f t="shared" si="96"/>
        <v>2.5965957933125328</v>
      </c>
      <c r="O342" s="24">
        <f t="shared" si="97"/>
        <v>2.2822526295784979</v>
      </c>
      <c r="P342" s="26">
        <f t="shared" si="98"/>
        <v>1.8470867992107616</v>
      </c>
      <c r="Q342" s="26">
        <f t="shared" si="99"/>
        <v>2.7174184599462339</v>
      </c>
      <c r="R342" s="26">
        <f t="shared" si="100"/>
        <v>1.7632860569546418</v>
      </c>
      <c r="S342" s="26">
        <f t="shared" si="101"/>
        <v>2.8012192022023541</v>
      </c>
      <c r="T342" s="112"/>
    </row>
    <row r="343" spans="1:20" x14ac:dyDescent="0.35">
      <c r="A343">
        <f>sample!B343</f>
        <v>1.5537538782778553</v>
      </c>
      <c r="B343">
        <v>0.26005854399561784</v>
      </c>
      <c r="C343">
        <f t="shared" si="85"/>
        <v>3458.7786351417171</v>
      </c>
      <c r="D343" s="25">
        <f t="shared" si="86"/>
        <v>0.23680896364259224</v>
      </c>
      <c r="E343" s="26">
        <f t="shared" si="87"/>
        <v>0.18215811886616989</v>
      </c>
      <c r="F343" s="26">
        <f t="shared" si="88"/>
        <v>0.29145980841901459</v>
      </c>
      <c r="G343" s="26">
        <f t="shared" si="89"/>
        <v>0.17163389789661898</v>
      </c>
      <c r="H343" s="26">
        <f t="shared" si="90"/>
        <v>0.3019840293885655</v>
      </c>
      <c r="I343" s="26">
        <f t="shared" si="91"/>
        <v>3149.559216446477</v>
      </c>
      <c r="J343" s="26">
        <f t="shared" si="92"/>
        <v>2422.7029809200599</v>
      </c>
      <c r="K343" s="26">
        <f t="shared" si="93"/>
        <v>3876.4154519728941</v>
      </c>
      <c r="L343" s="26">
        <f t="shared" si="94"/>
        <v>2282.7308420250324</v>
      </c>
      <c r="M343" s="26">
        <f t="shared" si="95"/>
        <v>4016.3875908679211</v>
      </c>
      <c r="N343" s="26">
        <f t="shared" si="96"/>
        <v>2.0752671810850303</v>
      </c>
      <c r="O343" s="24">
        <f t="shared" si="97"/>
        <v>1.8897355298678862</v>
      </c>
      <c r="P343" s="26">
        <f t="shared" si="98"/>
        <v>1.4536217885520359</v>
      </c>
      <c r="Q343" s="26">
        <f t="shared" si="99"/>
        <v>2.3258492711837362</v>
      </c>
      <c r="R343" s="26">
        <f t="shared" si="100"/>
        <v>1.3696385052150193</v>
      </c>
      <c r="S343" s="26">
        <f t="shared" si="101"/>
        <v>2.4098325545207526</v>
      </c>
      <c r="T343" s="112"/>
    </row>
    <row r="344" spans="1:20" x14ac:dyDescent="0.35">
      <c r="A344" s="57">
        <v>1.3</v>
      </c>
      <c r="B344" s="22"/>
      <c r="C344" s="22"/>
      <c r="D344" s="23">
        <f t="shared" si="86"/>
        <v>0.16586585000000004</v>
      </c>
      <c r="E344" s="22">
        <f t="shared" si="87"/>
        <v>0.11084566464109313</v>
      </c>
      <c r="F344" s="22">
        <f t="shared" si="88"/>
        <v>0.22088603535890694</v>
      </c>
      <c r="G344" s="22">
        <f t="shared" si="89"/>
        <v>0.1002503190271018</v>
      </c>
      <c r="H344" s="22">
        <f t="shared" si="90"/>
        <v>0.23148138097289828</v>
      </c>
      <c r="I344" s="22">
        <f t="shared" si="91"/>
        <v>2206.0158050000005</v>
      </c>
      <c r="J344" s="22">
        <f t="shared" si="92"/>
        <v>1474.2473397265387</v>
      </c>
      <c r="K344" s="22">
        <f t="shared" si="93"/>
        <v>2937.7842702734624</v>
      </c>
      <c r="L344" s="22">
        <f t="shared" si="94"/>
        <v>1333.3292430604538</v>
      </c>
      <c r="M344" s="22">
        <f t="shared" si="95"/>
        <v>3078.7023669395471</v>
      </c>
      <c r="N344" s="22"/>
      <c r="O344" s="27">
        <f t="shared" si="97"/>
        <v>1.3236094830000003</v>
      </c>
      <c r="P344" s="22">
        <f t="shared" si="98"/>
        <v>0.88454840383592315</v>
      </c>
      <c r="Q344" s="22">
        <f t="shared" si="99"/>
        <v>1.7626705621640775</v>
      </c>
      <c r="R344" s="22">
        <f t="shared" si="100"/>
        <v>0.79999754583627225</v>
      </c>
      <c r="S344" s="22">
        <f t="shared" si="101"/>
        <v>1.8472214201637283</v>
      </c>
      <c r="T344" s="113" t="s">
        <v>88</v>
      </c>
    </row>
    <row r="345" spans="1:20" x14ac:dyDescent="0.35">
      <c r="A345" s="57">
        <v>2.8</v>
      </c>
      <c r="B345" s="22"/>
      <c r="C345" s="22"/>
      <c r="D345" s="23">
        <f t="shared" si="86"/>
        <v>0.58522759999999996</v>
      </c>
      <c r="E345" s="22">
        <f t="shared" si="87"/>
        <v>0.52900006291497215</v>
      </c>
      <c r="F345" s="22">
        <f t="shared" si="88"/>
        <v>0.64145513708502777</v>
      </c>
      <c r="G345" s="22">
        <f t="shared" si="89"/>
        <v>0.51817221519775358</v>
      </c>
      <c r="H345" s="22">
        <f t="shared" si="90"/>
        <v>0.65228298480224634</v>
      </c>
      <c r="I345" s="22">
        <f t="shared" si="91"/>
        <v>7783.5270799999989</v>
      </c>
      <c r="J345" s="22">
        <f t="shared" si="92"/>
        <v>7035.7008367691296</v>
      </c>
      <c r="K345" s="22">
        <f t="shared" si="93"/>
        <v>8531.3533232308691</v>
      </c>
      <c r="L345" s="22">
        <f t="shared" si="94"/>
        <v>6891.6904621301228</v>
      </c>
      <c r="M345" s="22">
        <f t="shared" si="95"/>
        <v>8675.363697869876</v>
      </c>
      <c r="N345" s="22"/>
      <c r="O345" s="27">
        <f t="shared" si="97"/>
        <v>4.6701162479999994</v>
      </c>
      <c r="P345" s="22">
        <f t="shared" si="98"/>
        <v>4.2214205020614779</v>
      </c>
      <c r="Q345" s="22">
        <f t="shared" si="99"/>
        <v>5.1188119939385208</v>
      </c>
      <c r="R345" s="22">
        <f t="shared" si="100"/>
        <v>4.1350142772780734</v>
      </c>
      <c r="S345" s="22">
        <f t="shared" si="101"/>
        <v>5.2052182187219254</v>
      </c>
      <c r="T345" s="113"/>
    </row>
    <row r="346" spans="1:20" x14ac:dyDescent="0.35">
      <c r="A346" s="58">
        <f>E_ratio</f>
        <v>2</v>
      </c>
      <c r="B346" s="31"/>
      <c r="C346" s="31"/>
      <c r="D346" s="32">
        <f t="shared" si="86"/>
        <v>0.361568</v>
      </c>
      <c r="E346" s="31">
        <f t="shared" si="87"/>
        <v>0.30699752615151682</v>
      </c>
      <c r="F346" s="31">
        <f t="shared" si="88"/>
        <v>0.41613847384848318</v>
      </c>
      <c r="G346" s="31">
        <f t="shared" si="89"/>
        <v>0.29648878237007925</v>
      </c>
      <c r="H346" s="31">
        <f t="shared" si="90"/>
        <v>0.42664721762992075</v>
      </c>
      <c r="I346" s="31">
        <f t="shared" si="91"/>
        <v>4808.8544000000002</v>
      </c>
      <c r="J346" s="31">
        <f t="shared" si="92"/>
        <v>4083.0670978151734</v>
      </c>
      <c r="K346" s="31">
        <f t="shared" si="93"/>
        <v>5534.6417021848265</v>
      </c>
      <c r="L346" s="31">
        <f t="shared" si="94"/>
        <v>3943.3008055220539</v>
      </c>
      <c r="M346" s="31">
        <f t="shared" si="95"/>
        <v>5674.407994477946</v>
      </c>
      <c r="N346" s="31"/>
      <c r="O346" s="33">
        <f t="shared" si="97"/>
        <v>2.88531264</v>
      </c>
      <c r="P346" s="31">
        <f t="shared" si="98"/>
        <v>2.4498402586891039</v>
      </c>
      <c r="Q346" s="31">
        <f t="shared" si="99"/>
        <v>3.3207850213108956</v>
      </c>
      <c r="R346" s="31">
        <f t="shared" si="100"/>
        <v>2.3659804833132321</v>
      </c>
      <c r="S346" s="31">
        <f t="shared" si="101"/>
        <v>3.4046447966867674</v>
      </c>
      <c r="T346" s="31" t="s">
        <v>89</v>
      </c>
    </row>
    <row r="347" spans="1:20" x14ac:dyDescent="0.35">
      <c r="A347" s="59">
        <f>A346-0.03</f>
        <v>1.97</v>
      </c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60">
        <f>Calculator!$K$29</f>
        <v>2.4498402586891044</v>
      </c>
      <c r="P347" s="34"/>
      <c r="Q347" s="34"/>
      <c r="R347" s="34"/>
      <c r="S347" s="34"/>
      <c r="T347" s="115" t="s">
        <v>74</v>
      </c>
    </row>
    <row r="348" spans="1:20" x14ac:dyDescent="0.35">
      <c r="A348" s="59">
        <f>A346+0.03</f>
        <v>2.0299999999999998</v>
      </c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60">
        <f>O347</f>
        <v>2.4498402586891044</v>
      </c>
      <c r="P348" s="34"/>
      <c r="Q348" s="34"/>
      <c r="R348" s="34"/>
      <c r="S348" s="34"/>
      <c r="T348" s="115"/>
    </row>
    <row r="349" spans="1:20" x14ac:dyDescent="0.35">
      <c r="A349" s="59">
        <f>A346-0.04</f>
        <v>1.96</v>
      </c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60">
        <f>Calculator!N29</f>
        <v>2.3659804833132321</v>
      </c>
      <c r="P349" s="34"/>
      <c r="Q349" s="34"/>
      <c r="R349" s="34"/>
      <c r="S349" s="34"/>
      <c r="T349" s="115" t="s">
        <v>75</v>
      </c>
    </row>
    <row r="350" spans="1:20" x14ac:dyDescent="0.35">
      <c r="A350" s="59">
        <f>A346+0.04</f>
        <v>2.04</v>
      </c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60">
        <f>O349</f>
        <v>2.3659804833132321</v>
      </c>
      <c r="P350" s="34"/>
      <c r="Q350" s="34"/>
      <c r="R350" s="34"/>
      <c r="S350" s="34"/>
      <c r="T350" s="115"/>
    </row>
    <row r="351" spans="1:20" x14ac:dyDescent="0.35">
      <c r="A351" s="59">
        <f>A347</f>
        <v>1.97</v>
      </c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60">
        <f>Calculator!M29</f>
        <v>3.3207850213108956</v>
      </c>
      <c r="P351" s="34"/>
      <c r="Q351" s="34"/>
      <c r="R351" s="34"/>
      <c r="S351" s="34"/>
      <c r="T351" s="115" t="s">
        <v>76</v>
      </c>
    </row>
    <row r="352" spans="1:20" x14ac:dyDescent="0.35">
      <c r="A352" s="59">
        <f t="shared" ref="A352:A354" si="102">A348</f>
        <v>2.0299999999999998</v>
      </c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60">
        <f>O351</f>
        <v>3.3207850213108956</v>
      </c>
      <c r="P352" s="34"/>
      <c r="Q352" s="34"/>
      <c r="R352" s="34"/>
      <c r="S352" s="34"/>
      <c r="T352" s="115"/>
    </row>
    <row r="353" spans="1:20" x14ac:dyDescent="0.35">
      <c r="A353" s="59">
        <f t="shared" si="102"/>
        <v>1.96</v>
      </c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60">
        <f>Calculator!P29</f>
        <v>3.4046447966867674</v>
      </c>
      <c r="P353" s="34"/>
      <c r="Q353" s="34"/>
      <c r="R353" s="34"/>
      <c r="S353" s="34"/>
      <c r="T353" s="115" t="s">
        <v>77</v>
      </c>
    </row>
    <row r="354" spans="1:20" x14ac:dyDescent="0.35">
      <c r="A354" s="59">
        <f t="shared" si="102"/>
        <v>2.04</v>
      </c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60">
        <f>O353</f>
        <v>3.4046447966867674</v>
      </c>
      <c r="P354" s="34"/>
      <c r="Q354" s="34"/>
      <c r="R354" s="34"/>
      <c r="S354" s="34"/>
      <c r="T354" s="115"/>
    </row>
    <row r="355" spans="1:20" x14ac:dyDescent="0.35">
      <c r="A355" s="59">
        <f>A346</f>
        <v>2</v>
      </c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60">
        <f>O349</f>
        <v>2.3659804833132321</v>
      </c>
      <c r="P355" s="34"/>
      <c r="Q355" s="34"/>
      <c r="R355" s="34"/>
      <c r="S355" s="34"/>
      <c r="T355" s="115" t="s">
        <v>78</v>
      </c>
    </row>
    <row r="356" spans="1:20" x14ac:dyDescent="0.35">
      <c r="A356" s="59">
        <f>A346</f>
        <v>2</v>
      </c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60">
        <f>O353</f>
        <v>3.4046447966867674</v>
      </c>
      <c r="P356" s="34"/>
      <c r="Q356" s="34"/>
      <c r="R356" s="34"/>
      <c r="S356" s="34"/>
      <c r="T356" s="115"/>
    </row>
    <row r="357" spans="1:20" ht="29" customHeight="1" x14ac:dyDescent="0.35">
      <c r="A357" s="55">
        <v>1</v>
      </c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6">
        <f>Calculator!target_PV_ratio</f>
        <v>3</v>
      </c>
      <c r="P357" s="55"/>
      <c r="Q357" s="55"/>
      <c r="R357" s="55"/>
      <c r="S357" s="55"/>
      <c r="T357" s="114" t="s">
        <v>90</v>
      </c>
    </row>
    <row r="358" spans="1:20" x14ac:dyDescent="0.35">
      <c r="A358" s="55">
        <v>3</v>
      </c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6">
        <f>Calculator!target_PV_ratio</f>
        <v>3</v>
      </c>
      <c r="P358" s="55"/>
      <c r="Q358" s="55"/>
      <c r="R358" s="55"/>
      <c r="S358" s="55"/>
      <c r="T358" s="114"/>
    </row>
  </sheetData>
  <sheetProtection sheet="1" objects="1" scenarios="1"/>
  <mergeCells count="8">
    <mergeCell ref="T2:T343"/>
    <mergeCell ref="T344:T345"/>
    <mergeCell ref="T357:T358"/>
    <mergeCell ref="T347:T348"/>
    <mergeCell ref="T349:T350"/>
    <mergeCell ref="T351:T352"/>
    <mergeCell ref="T353:T354"/>
    <mergeCell ref="T355:T356"/>
  </mergeCells>
  <phoneticPr fontId="1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F94B9-AF6D-4033-A8A5-F8D302ECFFED}">
  <dimension ref="A1:B1"/>
  <sheetViews>
    <sheetView workbookViewId="0"/>
  </sheetViews>
  <sheetFormatPr defaultRowHeight="14.5" x14ac:dyDescent="0.35"/>
  <sheetData>
    <row r="1" spans="1:2" x14ac:dyDescent="0.35">
      <c r="A1" s="18" t="s">
        <v>0</v>
      </c>
      <c r="B1" s="19">
        <f>LN(2)/(60*6.0067)</f>
        <v>1.9232611932229709E-3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30</vt:i4>
      </vt:variant>
    </vt:vector>
  </HeadingPairs>
  <TitlesOfParts>
    <vt:vector size="34" baseType="lpstr">
      <vt:lpstr>Calculator</vt:lpstr>
      <vt:lpstr>sample</vt:lpstr>
      <vt:lpstr>raw</vt:lpstr>
      <vt:lpstr>constants</vt:lpstr>
      <vt:lpstr>dose</vt:lpstr>
      <vt:lpstr>E_ratio</vt:lpstr>
      <vt:lpstr>intercept</vt:lpstr>
      <vt:lpstr>lambda</vt:lpstr>
      <vt:lpstr>lower_90</vt:lpstr>
      <vt:lpstr>lower_95</vt:lpstr>
      <vt:lpstr>sample!ME_90</vt:lpstr>
      <vt:lpstr>sample!ME_95</vt:lpstr>
      <vt:lpstr>mean_x</vt:lpstr>
      <vt:lpstr>MSE</vt:lpstr>
      <vt:lpstr>observations</vt:lpstr>
      <vt:lpstr>Calculator!PCR</vt:lpstr>
      <vt:lpstr>Calculator!perfdur</vt:lpstr>
      <vt:lpstr>predicted_y</vt:lpstr>
      <vt:lpstr>sample!SE_of_prediction</vt:lpstr>
      <vt:lpstr>sens</vt:lpstr>
      <vt:lpstr>slope</vt:lpstr>
      <vt:lpstr>SS</vt:lpstr>
      <vt:lpstr>Calculator!sum_p1</vt:lpstr>
      <vt:lpstr>Calculator!sum_v1</vt:lpstr>
      <vt:lpstr>Calculator!sum_v2</vt:lpstr>
      <vt:lpstr>t_value_90</vt:lpstr>
      <vt:lpstr>t_value_95</vt:lpstr>
      <vt:lpstr>Calculator!target_PV_ratio</vt:lpstr>
      <vt:lpstr>upper_90</vt:lpstr>
      <vt:lpstr>upper_95</vt:lpstr>
      <vt:lpstr>Calculator!v_delay</vt:lpstr>
      <vt:lpstr>vcr</vt:lpstr>
      <vt:lpstr>Calculator!ventdur</vt:lpstr>
      <vt:lpstr>sample!x_value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D</dc:creator>
  <cp:lastModifiedBy>AlexD</cp:lastModifiedBy>
  <dcterms:created xsi:type="dcterms:W3CDTF">2017-12-22T11:08:50Z</dcterms:created>
  <dcterms:modified xsi:type="dcterms:W3CDTF">2021-01-12T11:22:38Z</dcterms:modified>
</cp:coreProperties>
</file>