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24226"/>
  <mc:AlternateContent xmlns:mc="http://schemas.openxmlformats.org/markup-compatibility/2006">
    <mc:Choice Requires="x15">
      <x15ac:absPath xmlns:x15ac="http://schemas.microsoft.com/office/spreadsheetml/2010/11/ac" url="D:\Doctorado UPM\Seed germination\"/>
    </mc:Choice>
  </mc:AlternateContent>
  <xr:revisionPtr revIDLastSave="0" documentId="8_{DB61B4CD-9CBC-4E0D-AF6C-F7B510EB2C2C}" xr6:coauthVersionLast="45" xr6:coauthVersionMax="45" xr10:uidLastSave="{00000000-0000-0000-0000-000000000000}"/>
  <bookViews>
    <workbookView xWindow="-120" yWindow="-120" windowWidth="20730" windowHeight="11160" tabRatio="652" xr2:uid="{00000000-000D-0000-FFFF-FFFF00000000}"/>
  </bookViews>
  <sheets>
    <sheet name="Thermal model MaA0d" sheetId="1" r:id="rId1"/>
    <sheet name="To MaA0d" sheetId="2" r:id="rId2"/>
    <sheet name="Tb MaA0d" sheetId="3" r:id="rId3"/>
    <sheet name="Rel %Ger &amp; LogTt MaA0d" sheetId="5" r:id="rId4"/>
    <sheet name="Data sheet multifact ANOVA" sheetId="4" r:id="rId5"/>
    <sheet name="Linear relation LogTt &amp; Photop" sheetId="6" r:id="rId6"/>
  </sheets>
  <externalReferences>
    <externalReference r:id="rId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56" i="1" l="1"/>
  <c r="G26" i="3"/>
  <c r="D67" i="1"/>
  <c r="D64" i="1"/>
  <c r="AB47" i="1"/>
  <c r="V51" i="1"/>
  <c r="D60" i="1"/>
  <c r="J50" i="1"/>
  <c r="D51" i="1"/>
  <c r="K28" i="1"/>
  <c r="L28" i="1"/>
  <c r="M28" i="1" s="1"/>
  <c r="K29" i="1"/>
  <c r="L29" i="1" s="1"/>
  <c r="M29" i="1" s="1"/>
  <c r="K30" i="1"/>
  <c r="L30" i="1"/>
  <c r="M30" i="1" s="1"/>
  <c r="K31" i="1"/>
  <c r="L31" i="1"/>
  <c r="M31" i="1"/>
  <c r="G22" i="1"/>
  <c r="G20" i="1"/>
  <c r="F19" i="1"/>
  <c r="E19" i="1"/>
  <c r="AO21" i="1"/>
  <c r="AQ21" i="1"/>
  <c r="AQ20" i="1"/>
  <c r="AQ19" i="1"/>
  <c r="AQ18" i="1"/>
  <c r="AQ16" i="1"/>
  <c r="AQ15" i="1"/>
  <c r="V44" i="1" l="1"/>
  <c r="V64" i="1" s="1"/>
  <c r="V67" i="1" s="1"/>
  <c r="V45" i="1"/>
  <c r="V46" i="1"/>
  <c r="V47" i="1"/>
  <c r="V48" i="1"/>
  <c r="V49" i="1"/>
  <c r="V50" i="1"/>
  <c r="M24" i="5" l="1"/>
  <c r="M23" i="5"/>
  <c r="M22" i="5"/>
  <c r="M21" i="5"/>
  <c r="M20" i="5"/>
  <c r="M19" i="5"/>
  <c r="M18" i="5"/>
  <c r="M17" i="5"/>
  <c r="M16" i="5"/>
  <c r="M15" i="5"/>
  <c r="M14" i="5"/>
  <c r="M13" i="5"/>
  <c r="M12" i="5"/>
  <c r="M11" i="5"/>
  <c r="M10" i="5"/>
  <c r="E9" i="2"/>
  <c r="AM163" i="1"/>
  <c r="AL163" i="1"/>
  <c r="AM162" i="1"/>
  <c r="AL162" i="1"/>
  <c r="AM161" i="1"/>
  <c r="AL161" i="1"/>
  <c r="AM160" i="1"/>
  <c r="AL160" i="1"/>
  <c r="AL59" i="1"/>
  <c r="D59" i="1"/>
  <c r="AL58" i="1"/>
  <c r="D58" i="1"/>
  <c r="AL57" i="1"/>
  <c r="D57" i="1"/>
  <c r="AL56" i="1"/>
  <c r="AL55" i="1"/>
  <c r="D55" i="1"/>
  <c r="AL54" i="1"/>
  <c r="D54" i="1"/>
  <c r="AL53" i="1"/>
  <c r="D53" i="1"/>
  <c r="AL52" i="1"/>
  <c r="D52" i="1"/>
  <c r="AL50" i="1"/>
  <c r="D50" i="1"/>
  <c r="AL49" i="1"/>
  <c r="AH49" i="1"/>
  <c r="P49" i="1"/>
  <c r="J49" i="1"/>
  <c r="D49" i="1"/>
  <c r="AL48" i="1"/>
  <c r="AH48" i="1"/>
  <c r="P48" i="1"/>
  <c r="J48" i="1"/>
  <c r="D48" i="1"/>
  <c r="AL47" i="1"/>
  <c r="AH47" i="1"/>
  <c r="P47" i="1"/>
  <c r="J47" i="1"/>
  <c r="D47" i="1"/>
  <c r="AL46" i="1"/>
  <c r="AH46" i="1"/>
  <c r="AB46" i="1"/>
  <c r="P46" i="1"/>
  <c r="J46" i="1"/>
  <c r="D46" i="1"/>
  <c r="AL45" i="1"/>
  <c r="AH45" i="1"/>
  <c r="AB45" i="1"/>
  <c r="P45" i="1"/>
  <c r="J45" i="1"/>
  <c r="D45" i="1"/>
  <c r="AL44" i="1"/>
  <c r="AH44" i="1"/>
  <c r="AB44" i="1"/>
  <c r="AB64" i="1" s="1"/>
  <c r="AB67" i="1" s="1"/>
  <c r="E10" i="2" s="1"/>
  <c r="P44" i="1"/>
  <c r="J44" i="1"/>
  <c r="D44" i="1"/>
  <c r="E31" i="1"/>
  <c r="B31" i="1"/>
  <c r="E30" i="1"/>
  <c r="B30" i="1"/>
  <c r="E29" i="1"/>
  <c r="B29" i="1"/>
  <c r="E28" i="1"/>
  <c r="B28" i="1"/>
  <c r="W27" i="1"/>
  <c r="K27" i="1"/>
  <c r="E27" i="1"/>
  <c r="B27" i="1"/>
  <c r="AI26" i="1"/>
  <c r="W26" i="1"/>
  <c r="Q26" i="1"/>
  <c r="K26" i="1"/>
  <c r="E26" i="1"/>
  <c r="B26" i="1"/>
  <c r="AI25" i="1"/>
  <c r="W25" i="1"/>
  <c r="Q25" i="1"/>
  <c r="K25" i="1"/>
  <c r="E25" i="1"/>
  <c r="B25" i="1"/>
  <c r="AI24" i="1"/>
  <c r="W24" i="1"/>
  <c r="Q24" i="1"/>
  <c r="K24" i="1"/>
  <c r="E24" i="1"/>
  <c r="B24" i="1"/>
  <c r="AI23" i="1"/>
  <c r="AC23" i="1"/>
  <c r="W23" i="1"/>
  <c r="Q23" i="1"/>
  <c r="K23" i="1"/>
  <c r="E23" i="1"/>
  <c r="B23" i="1"/>
  <c r="AI22" i="1"/>
  <c r="AC22" i="1"/>
  <c r="W22" i="1"/>
  <c r="Q22" i="1"/>
  <c r="K22" i="1"/>
  <c r="E22" i="1"/>
  <c r="B22" i="1"/>
  <c r="AI21" i="1"/>
  <c r="AC21" i="1"/>
  <c r="W21" i="1"/>
  <c r="Q21" i="1"/>
  <c r="K21" i="1"/>
  <c r="E21" i="1"/>
  <c r="F21" i="1" s="1"/>
  <c r="G21" i="1" s="1"/>
  <c r="B21" i="1"/>
  <c r="AI20" i="1"/>
  <c r="AC20" i="1"/>
  <c r="W20" i="1"/>
  <c r="Q20" i="1"/>
  <c r="K20" i="1"/>
  <c r="E20" i="1"/>
  <c r="B20" i="1"/>
  <c r="AI19" i="1"/>
  <c r="AC19" i="1"/>
  <c r="W19" i="1"/>
  <c r="Q19" i="1"/>
  <c r="K19" i="1"/>
  <c r="B19" i="1"/>
  <c r="AI18" i="1"/>
  <c r="AC18" i="1"/>
  <c r="W18" i="1"/>
  <c r="Q18" i="1"/>
  <c r="K18" i="1"/>
  <c r="B18" i="1"/>
  <c r="AI17" i="1"/>
  <c r="AD17" i="1"/>
  <c r="AE17" i="1" s="1"/>
  <c r="AC17" i="1"/>
  <c r="W17" i="1"/>
  <c r="Q17" i="1"/>
  <c r="K17" i="1"/>
  <c r="B17" i="1"/>
  <c r="AI16" i="1"/>
  <c r="AC16" i="1"/>
  <c r="W16" i="1"/>
  <c r="Q16" i="1"/>
  <c r="K16" i="1"/>
  <c r="B16" i="1"/>
  <c r="O16" i="1" s="1"/>
  <c r="C4" i="1"/>
  <c r="B4" i="1" s="1"/>
  <c r="AI15" i="1"/>
  <c r="AC15" i="1"/>
  <c r="AD15" i="1" s="1"/>
  <c r="AE15" i="1" s="1"/>
  <c r="W15" i="1"/>
  <c r="Q15" i="1"/>
  <c r="K15" i="1"/>
  <c r="L15" i="1" s="1"/>
  <c r="M15" i="1" s="1"/>
  <c r="B15" i="1"/>
  <c r="AI14" i="1"/>
  <c r="AC14" i="1"/>
  <c r="W14" i="1"/>
  <c r="Q14" i="1"/>
  <c r="K14" i="1"/>
  <c r="L14" i="1" s="1"/>
  <c r="B14" i="1"/>
  <c r="AI13" i="1"/>
  <c r="AC13" i="1"/>
  <c r="AD13" i="1" s="1"/>
  <c r="AE13" i="1" s="1"/>
  <c r="W13" i="1"/>
  <c r="Q13" i="1"/>
  <c r="R13" i="1" s="1"/>
  <c r="B13" i="1"/>
  <c r="AI12" i="1"/>
  <c r="AC12" i="1"/>
  <c r="AD12" i="1" s="1"/>
  <c r="W12" i="1"/>
  <c r="X17" i="1" s="1"/>
  <c r="Y17" i="1" s="1"/>
  <c r="B12" i="1"/>
  <c r="B5" i="1"/>
  <c r="AG16" i="1" s="1"/>
  <c r="I18" i="1" l="1"/>
  <c r="C12" i="1"/>
  <c r="I12" i="1"/>
  <c r="I13" i="1"/>
  <c r="F23" i="1"/>
  <c r="G23" i="1" s="1"/>
  <c r="AD23" i="1"/>
  <c r="AE23" i="1" s="1"/>
  <c r="E6" i="2"/>
  <c r="AH64" i="1"/>
  <c r="AH67" i="1" s="1"/>
  <c r="E11" i="2" s="1"/>
  <c r="AG14" i="1"/>
  <c r="AD14" i="1"/>
  <c r="AE14" i="1" s="1"/>
  <c r="C16" i="1"/>
  <c r="AA16" i="1"/>
  <c r="AG12" i="1"/>
  <c r="X13" i="1"/>
  <c r="Y13" i="1" s="1"/>
  <c r="AJ14" i="1"/>
  <c r="AK14" i="1" s="1"/>
  <c r="AJ15" i="1"/>
  <c r="AK15" i="1" s="1"/>
  <c r="AD16" i="1"/>
  <c r="AE16" i="1" s="1"/>
  <c r="AD18" i="1"/>
  <c r="AE18" i="1" s="1"/>
  <c r="X15" i="1"/>
  <c r="Y15" i="1" s="1"/>
  <c r="X12" i="1"/>
  <c r="AJ13" i="1"/>
  <c r="AK13" i="1" s="1"/>
  <c r="AA31" i="1"/>
  <c r="U13" i="1"/>
  <c r="U17" i="1"/>
  <c r="U21" i="1"/>
  <c r="U25" i="1"/>
  <c r="U29" i="1"/>
  <c r="U27" i="1"/>
  <c r="U12" i="1"/>
  <c r="U24" i="1"/>
  <c r="U14" i="1"/>
  <c r="U18" i="1"/>
  <c r="U22" i="1"/>
  <c r="U26" i="1"/>
  <c r="U30" i="1"/>
  <c r="U15" i="1"/>
  <c r="U19" i="1"/>
  <c r="U23" i="1"/>
  <c r="U31" i="1"/>
  <c r="U16" i="1"/>
  <c r="U20" i="1"/>
  <c r="U28" i="1"/>
  <c r="I16" i="1"/>
  <c r="O18" i="1"/>
  <c r="F22" i="1"/>
  <c r="AD22" i="1"/>
  <c r="AE22" i="1" s="1"/>
  <c r="F25" i="1"/>
  <c r="G25" i="1" s="1"/>
  <c r="F27" i="1"/>
  <c r="G27" i="1" s="1"/>
  <c r="F30" i="1"/>
  <c r="G30" i="1" s="1"/>
  <c r="J64" i="1"/>
  <c r="J67" i="1" s="1"/>
  <c r="E7" i="2" s="1"/>
  <c r="F20" i="1"/>
  <c r="AD20" i="1"/>
  <c r="AE20" i="1" s="1"/>
  <c r="AD21" i="1"/>
  <c r="AE21" i="1" s="1"/>
  <c r="P64" i="1"/>
  <c r="P67" i="1" s="1"/>
  <c r="E8" i="2" s="1"/>
  <c r="AA13" i="1"/>
  <c r="X14" i="1"/>
  <c r="Y14" i="1" s="1"/>
  <c r="AD19" i="1"/>
  <c r="AE19" i="1" s="1"/>
  <c r="F24" i="1"/>
  <c r="G24" i="1" s="1"/>
  <c r="F29" i="1"/>
  <c r="G29" i="1" s="1"/>
  <c r="F31" i="1"/>
  <c r="G31" i="1" s="1"/>
  <c r="L18" i="1"/>
  <c r="M18" i="1" s="1"/>
  <c r="L19" i="1"/>
  <c r="M19" i="1" s="1"/>
  <c r="AJ19" i="1"/>
  <c r="AK19" i="1" s="1"/>
  <c r="R20" i="1"/>
  <c r="S20" i="1" s="1"/>
  <c r="X22" i="1"/>
  <c r="Y22" i="1" s="1"/>
  <c r="L24" i="1"/>
  <c r="M24" i="1" s="1"/>
  <c r="X25" i="1"/>
  <c r="Y25" i="1" s="1"/>
  <c r="AG15" i="1"/>
  <c r="AA15" i="1"/>
  <c r="C15" i="1"/>
  <c r="R15" i="1"/>
  <c r="S15" i="1" s="1"/>
  <c r="AA12" i="1"/>
  <c r="AJ12" i="1"/>
  <c r="AJ26" i="1"/>
  <c r="AK26" i="1" s="1"/>
  <c r="R16" i="1"/>
  <c r="S16" i="1" s="1"/>
  <c r="AJ17" i="1"/>
  <c r="AK17" i="1" s="1"/>
  <c r="AJ18" i="1"/>
  <c r="AK18" i="1" s="1"/>
  <c r="R19" i="1"/>
  <c r="S19" i="1" s="1"/>
  <c r="X20" i="1"/>
  <c r="Y20" i="1" s="1"/>
  <c r="X21" i="1"/>
  <c r="Y21" i="1" s="1"/>
  <c r="L23" i="1"/>
  <c r="M23" i="1" s="1"/>
  <c r="AJ23" i="1"/>
  <c r="AK23" i="1" s="1"/>
  <c r="R24" i="1"/>
  <c r="S24" i="1" s="1"/>
  <c r="AJ25" i="1"/>
  <c r="AK25" i="1" s="1"/>
  <c r="O14" i="1"/>
  <c r="C14" i="1"/>
  <c r="AA14" i="1"/>
  <c r="L16" i="1"/>
  <c r="M16" i="1" s="1"/>
  <c r="L17" i="1"/>
  <c r="M17" i="1" s="1"/>
  <c r="R18" i="1"/>
  <c r="S18" i="1" s="1"/>
  <c r="X19" i="1"/>
  <c r="Y19" i="1" s="1"/>
  <c r="L22" i="1"/>
  <c r="M22" i="1" s="1"/>
  <c r="AJ22" i="1"/>
  <c r="AK22" i="1" s="1"/>
  <c r="R23" i="1"/>
  <c r="S23" i="1" s="1"/>
  <c r="X24" i="1"/>
  <c r="Y24" i="1" s="1"/>
  <c r="L25" i="1"/>
  <c r="M25" i="1" s="1"/>
  <c r="X26" i="1"/>
  <c r="Y26" i="1" s="1"/>
  <c r="L27" i="1"/>
  <c r="M27" i="1" s="1"/>
  <c r="R26" i="1"/>
  <c r="S26" i="1" s="1"/>
  <c r="R21" i="1"/>
  <c r="S21" i="1" s="1"/>
  <c r="R14" i="1"/>
  <c r="S14" i="1" s="1"/>
  <c r="C13" i="1"/>
  <c r="AG13" i="1"/>
  <c r="L26" i="1"/>
  <c r="M26" i="1" s="1"/>
  <c r="L21" i="1"/>
  <c r="M21" i="1" s="1"/>
  <c r="X16" i="1"/>
  <c r="Y16" i="1" s="1"/>
  <c r="AJ16" i="1"/>
  <c r="AK16" i="1" s="1"/>
  <c r="R17" i="1"/>
  <c r="S17" i="1" s="1"/>
  <c r="X18" i="1"/>
  <c r="Y18" i="1" s="1"/>
  <c r="L20" i="1"/>
  <c r="M20" i="1" s="1"/>
  <c r="AJ20" i="1"/>
  <c r="AK20" i="1" s="1"/>
  <c r="AJ21" i="1"/>
  <c r="AK21" i="1" s="1"/>
  <c r="R22" i="1"/>
  <c r="S22" i="1" s="1"/>
  <c r="X23" i="1"/>
  <c r="Y23" i="1" s="1"/>
  <c r="AJ24" i="1"/>
  <c r="AK24" i="1" s="1"/>
  <c r="R25" i="1"/>
  <c r="S25" i="1" s="1"/>
  <c r="X27" i="1"/>
  <c r="Y27" i="1" s="1"/>
  <c r="I19" i="1"/>
  <c r="O19" i="1"/>
  <c r="AA20" i="1"/>
  <c r="AG20" i="1"/>
  <c r="C22" i="1"/>
  <c r="I22" i="1"/>
  <c r="O22" i="1"/>
  <c r="C23" i="1"/>
  <c r="I23" i="1"/>
  <c r="O23" i="1"/>
  <c r="C24" i="1"/>
  <c r="I24" i="1"/>
  <c r="O24" i="1"/>
  <c r="AG24" i="1"/>
  <c r="AA25" i="1"/>
  <c r="F26" i="1"/>
  <c r="G26" i="1" s="1"/>
  <c r="AG27" i="1"/>
  <c r="F28" i="1"/>
  <c r="G28" i="1" s="1"/>
  <c r="AA28" i="1"/>
  <c r="O29" i="1"/>
  <c r="C30" i="1"/>
  <c r="I30" i="1"/>
  <c r="AG31" i="1"/>
  <c r="C19" i="1"/>
  <c r="C20" i="1"/>
  <c r="I20" i="1"/>
  <c r="O20" i="1"/>
  <c r="AA21" i="1"/>
  <c r="AG21" i="1"/>
  <c r="C25" i="1"/>
  <c r="I25" i="1"/>
  <c r="O25" i="1"/>
  <c r="AG25" i="1"/>
  <c r="AA26" i="1"/>
  <c r="AG28" i="1"/>
  <c r="AA29" i="1"/>
  <c r="O30" i="1"/>
  <c r="C31" i="1"/>
  <c r="I31" i="1"/>
  <c r="C17" i="1"/>
  <c r="AA17" i="1"/>
  <c r="AG17" i="1"/>
  <c r="C21" i="1"/>
  <c r="I21" i="1"/>
  <c r="O21" i="1"/>
  <c r="C26" i="1"/>
  <c r="I26" i="1"/>
  <c r="O26" i="1"/>
  <c r="AG26" i="1"/>
  <c r="C28" i="1"/>
  <c r="I28" i="1"/>
  <c r="AG29" i="1"/>
  <c r="AA30" i="1"/>
  <c r="O31" i="1"/>
  <c r="O12" i="1"/>
  <c r="O13" i="1"/>
  <c r="I14" i="1"/>
  <c r="I15" i="1"/>
  <c r="O15" i="1"/>
  <c r="I17" i="1"/>
  <c r="O17" i="1"/>
  <c r="C18" i="1"/>
  <c r="AA18" i="1"/>
  <c r="AG18" i="1"/>
  <c r="AA19" i="1"/>
  <c r="AG19" i="1"/>
  <c r="AA22" i="1"/>
  <c r="AG22" i="1"/>
  <c r="AA23" i="1"/>
  <c r="AG23" i="1"/>
  <c r="AA24" i="1"/>
  <c r="C27" i="1"/>
  <c r="I27" i="1"/>
  <c r="O27" i="1"/>
  <c r="AA27" i="1"/>
  <c r="O28" i="1"/>
  <c r="C29" i="1"/>
  <c r="I29" i="1"/>
  <c r="AG30" i="1"/>
  <c r="C3" i="1" l="1"/>
  <c r="D3" i="1" s="1"/>
  <c r="B3" i="1" l="1"/>
</calcChain>
</file>

<file path=xl/sharedStrings.xml><?xml version="1.0" encoding="utf-8"?>
<sst xmlns="http://schemas.openxmlformats.org/spreadsheetml/2006/main" count="416" uniqueCount="189">
  <si>
    <t>Madrid</t>
  </si>
  <si>
    <t>parameters</t>
  </si>
  <si>
    <t>natural (hºC)</t>
  </si>
  <si>
    <t>logarithmic</t>
  </si>
  <si>
    <t>natural (dºC)</t>
  </si>
  <si>
    <t>fiT(50)</t>
  </si>
  <si>
    <t>sigfiT</t>
  </si>
  <si>
    <t>Tb</t>
  </si>
  <si>
    <t>To</t>
  </si>
  <si>
    <t>15/20</t>
  </si>
  <si>
    <t>20/25</t>
  </si>
  <si>
    <t>25/30</t>
  </si>
  <si>
    <t>15/25</t>
  </si>
  <si>
    <t>20/30</t>
  </si>
  <si>
    <t>15/30</t>
  </si>
  <si>
    <t>Exp. Temp.</t>
  </si>
  <si>
    <t xml:space="preserve"> </t>
  </si>
  <si>
    <t>Time</t>
  </si>
  <si>
    <t>Thermtime</t>
  </si>
  <si>
    <t>log Th.t</t>
  </si>
  <si>
    <t>Acc. Germ</t>
  </si>
  <si>
    <t>(d)</t>
  </si>
  <si>
    <t>(ºh)</t>
  </si>
  <si>
    <t>(logºh)</t>
  </si>
  <si>
    <t>(%)</t>
  </si>
  <si>
    <t>Logit</t>
  </si>
  <si>
    <t>Slope:</t>
  </si>
  <si>
    <t>Intercept:</t>
  </si>
  <si>
    <t>Log (C%):</t>
  </si>
  <si>
    <t>LC50:</t>
  </si>
  <si>
    <t>sigma</t>
  </si>
  <si>
    <t>logfi50</t>
  </si>
  <si>
    <t/>
  </si>
  <si>
    <t>T50</t>
  </si>
  <si>
    <t>Temp</t>
  </si>
  <si>
    <t>Variable</t>
  </si>
  <si>
    <t>Corr</t>
  </si>
  <si>
    <t>Prop</t>
  </si>
  <si>
    <t>Alternating</t>
  </si>
  <si>
    <t>0 days dark</t>
  </si>
  <si>
    <t>%G 50%</t>
  </si>
  <si>
    <t>Days</t>
  </si>
  <si>
    <t>1/Days</t>
  </si>
  <si>
    <t>Ma17A50d</t>
  </si>
  <si>
    <t>Ma20A100d</t>
  </si>
  <si>
    <t>Ma22A150d</t>
  </si>
  <si>
    <t>Ma22A50d</t>
  </si>
  <si>
    <t>Ma25A100d</t>
  </si>
  <si>
    <t>Ma27A50d</t>
  </si>
  <si>
    <t>% Germ.</t>
  </si>
  <si>
    <t>Daya</t>
  </si>
  <si>
    <t>Ma Alternating 0d dark</t>
  </si>
  <si>
    <t>22,5A15</t>
  </si>
  <si>
    <t>22,5A5</t>
  </si>
  <si>
    <t>25A10</t>
  </si>
  <si>
    <t>17,A5</t>
  </si>
  <si>
    <t>20A10</t>
  </si>
  <si>
    <t>17,5ºc</t>
  </si>
  <si>
    <t>20ºC</t>
  </si>
  <si>
    <t>22,5ºC_5</t>
  </si>
  <si>
    <t>22,5ºC_15</t>
  </si>
  <si>
    <t>25ºC</t>
  </si>
  <si>
    <t>Tb=</t>
  </si>
  <si>
    <t>model</t>
  </si>
  <si>
    <t>MaA0d</t>
  </si>
  <si>
    <t>Arcsen(Squar(%Ger)</t>
  </si>
  <si>
    <t>Dark time</t>
  </si>
  <si>
    <t>Population</t>
  </si>
  <si>
    <t>% Germ</t>
  </si>
  <si>
    <t>Data for Multifactorial ANOVA</t>
  </si>
  <si>
    <t>BaC0d</t>
  </si>
  <si>
    <t>Ba</t>
  </si>
  <si>
    <t>0d</t>
  </si>
  <si>
    <t>BaC3d</t>
  </si>
  <si>
    <t>3d</t>
  </si>
  <si>
    <t>BaC5d</t>
  </si>
  <si>
    <t>5d</t>
  </si>
  <si>
    <t>BaC7d</t>
  </si>
  <si>
    <t>7d</t>
  </si>
  <si>
    <t>BaC10d</t>
  </si>
  <si>
    <t>10d</t>
  </si>
  <si>
    <t>CuC0d</t>
  </si>
  <si>
    <t>Cu</t>
  </si>
  <si>
    <t>CuC3d</t>
  </si>
  <si>
    <t>CuC5d</t>
  </si>
  <si>
    <t>CuC7d</t>
  </si>
  <si>
    <t>CuC10d</t>
  </si>
  <si>
    <t>MaC0d</t>
  </si>
  <si>
    <t>Ma</t>
  </si>
  <si>
    <t>MaC3d</t>
  </si>
  <si>
    <t>MaC5d</t>
  </si>
  <si>
    <t>MaC7d</t>
  </si>
  <si>
    <t>MaC10d</t>
  </si>
  <si>
    <t>SeC0d</t>
  </si>
  <si>
    <t>Se</t>
  </si>
  <si>
    <t>SeC3d</t>
  </si>
  <si>
    <t>SeC5d</t>
  </si>
  <si>
    <t>SeC7d</t>
  </si>
  <si>
    <t>SeC10d</t>
  </si>
  <si>
    <t>BaA0d</t>
  </si>
  <si>
    <t>BaA3d</t>
  </si>
  <si>
    <t>BaA5d</t>
  </si>
  <si>
    <t>BaA7d</t>
  </si>
  <si>
    <t>BaA10d</t>
  </si>
  <si>
    <t>CuA0d</t>
  </si>
  <si>
    <t>CuA3d</t>
  </si>
  <si>
    <t>CuA5d</t>
  </si>
  <si>
    <t>CuA7d</t>
  </si>
  <si>
    <t>CuA10d</t>
  </si>
  <si>
    <t>MaA3d</t>
  </si>
  <si>
    <t>MaA5d</t>
  </si>
  <si>
    <t>MaA7d</t>
  </si>
  <si>
    <t>MaA10d</t>
  </si>
  <si>
    <t>SeA0d</t>
  </si>
  <si>
    <t>SeA3d</t>
  </si>
  <si>
    <t>SeA5d</t>
  </si>
  <si>
    <t>SeA7d</t>
  </si>
  <si>
    <t>SeA10d</t>
  </si>
  <si>
    <r>
      <t>Log θ</t>
    </r>
    <r>
      <rPr>
        <vertAlign val="subscript"/>
        <sz val="12"/>
        <color rgb="FF000000"/>
        <rFont val="Times New Roman"/>
        <family val="1"/>
      </rPr>
      <t>T</t>
    </r>
    <r>
      <rPr>
        <sz val="12"/>
        <color rgb="FF000000"/>
        <rFont val="Times New Roman"/>
        <family val="1"/>
      </rPr>
      <t>(50) = a + b* (photoperiod).</t>
    </r>
  </si>
  <si>
    <t>Code</t>
  </si>
  <si>
    <t>Origen</t>
  </si>
  <si>
    <t>Photoperiod</t>
  </si>
  <si>
    <r>
      <t>Log θ</t>
    </r>
    <r>
      <rPr>
        <vertAlign val="subscript"/>
        <sz val="12"/>
        <color rgb="FF000000"/>
        <rFont val="Times New Roman"/>
        <family val="1"/>
      </rPr>
      <t>T</t>
    </r>
    <r>
      <rPr>
        <sz val="12"/>
        <color rgb="FF000000"/>
        <rFont val="Times New Roman"/>
        <family val="1"/>
      </rPr>
      <t xml:space="preserve">(50) </t>
    </r>
  </si>
  <si>
    <r>
      <t>θ</t>
    </r>
    <r>
      <rPr>
        <vertAlign val="subscript"/>
        <sz val="12"/>
        <color rgb="FF000000"/>
        <rFont val="Times New Roman"/>
        <family val="1"/>
      </rPr>
      <t>T</t>
    </r>
    <r>
      <rPr>
        <sz val="12"/>
        <color rgb="FF000000"/>
        <rFont val="Times New Roman"/>
        <family val="1"/>
      </rPr>
      <t xml:space="preserve">(50) </t>
    </r>
  </si>
  <si>
    <t>a</t>
  </si>
  <si>
    <t>b</t>
  </si>
  <si>
    <r>
      <t>R</t>
    </r>
    <r>
      <rPr>
        <b/>
        <vertAlign val="superscript"/>
        <sz val="11"/>
        <color theme="1"/>
        <rFont val="Calibri"/>
        <family val="2"/>
        <scheme val="minor"/>
      </rPr>
      <t>2</t>
    </r>
  </si>
  <si>
    <t>BaC</t>
  </si>
  <si>
    <t>2.71</t>
  </si>
  <si>
    <t>0.034</t>
  </si>
  <si>
    <t>0.993</t>
  </si>
  <si>
    <t>BaA</t>
  </si>
  <si>
    <t>2.83</t>
  </si>
  <si>
    <t>0.031</t>
  </si>
  <si>
    <t>0.965</t>
  </si>
  <si>
    <t>CuC</t>
  </si>
  <si>
    <t>2.39</t>
  </si>
  <si>
    <t>0.044</t>
  </si>
  <si>
    <t>0.986</t>
  </si>
  <si>
    <t>CuA</t>
  </si>
  <si>
    <t>2.69</t>
  </si>
  <si>
    <t>0.022</t>
  </si>
  <si>
    <t>0.927</t>
  </si>
  <si>
    <t>MaC</t>
  </si>
  <si>
    <t>2.57</t>
  </si>
  <si>
    <t>0.045</t>
  </si>
  <si>
    <t>0.996</t>
  </si>
  <si>
    <t>MaA</t>
  </si>
  <si>
    <t>2.75</t>
  </si>
  <si>
    <t>0.030</t>
  </si>
  <si>
    <t>0.910</t>
  </si>
  <si>
    <t>SeC</t>
  </si>
  <si>
    <t>0.908</t>
  </si>
  <si>
    <t>SeA</t>
  </si>
  <si>
    <t>2.96</t>
  </si>
  <si>
    <t>0.029</t>
  </si>
  <si>
    <t>0.938</t>
  </si>
  <si>
    <t>Lineal: Y = a + b*X</t>
  </si>
  <si>
    <t>Coeficientes</t>
  </si>
  <si>
    <t>Mínimos Cuadrados</t>
  </si>
  <si>
    <t>Estándar</t>
  </si>
  <si>
    <t>Estadístico</t>
  </si>
  <si>
    <t>Parámetro</t>
  </si>
  <si>
    <t>Estimado</t>
  </si>
  <si>
    <t>Error</t>
  </si>
  <si>
    <t>T</t>
  </si>
  <si>
    <t>Valor-P</t>
  </si>
  <si>
    <t>Intercepto</t>
  </si>
  <si>
    <t>Pendiente</t>
  </si>
  <si>
    <t>Coeficiente de Correlación = 0,996335</t>
  </si>
  <si>
    <t>R-cuadrada = 99,2684 porciento</t>
  </si>
  <si>
    <t>R-cuadrado (ajustado para g.l.) = 99,0245 porciento</t>
  </si>
  <si>
    <t>Error estándar del est. = 0,00542829</t>
  </si>
  <si>
    <t>Error absoluto medio = 0,00387946</t>
  </si>
  <si>
    <t>Estadístico Durbin-Watson = 1,6998 (P=0,0910)</t>
  </si>
  <si>
    <t>Autocorrelación de residuos en retraso 1 = -0,02746</t>
  </si>
  <si>
    <t>El StatAdvisor</t>
  </si>
  <si>
    <t xml:space="preserve">La salida muestra los resultados de ajustar un modelo lineal para describir la relación entre comparacion modelos.Col_5 y Col_6.  La ecuación del modelo ajustado es </t>
  </si>
  <si>
    <t xml:space="preserve">   comparacion modelos.Col_5 = 2,56098 + 0,0143805*Col_6</t>
  </si>
  <si>
    <t>Puesto que el valor-P en la tabla ANOVA es menor que 0,05, existe una relación estadísticamente significativa entre comparacion modelos.Col_5 y Col_6 con un nivel de confianza del 95,0%.</t>
  </si>
  <si>
    <t>El estadístico R-Cuadrada indica que el modelo ajustado explica 99,2684% de la variabilidad en comparacion modelos.Col_5.  El coeficiente de correlación es igual a 0,996335, indicando una relación relativamente fuerte entre las variables.  El error estándar del estimado indica que la desviación estándar de los residuos es 0,00542829.  Este valor puede usarse para construir límites de predicción para nuevas observaciones, seleccionando la opción de Pronósticos del menú de texto.</t>
  </si>
  <si>
    <t xml:space="preserve">El error absoluto medio (MAE) de 0,00387946 es el valor promedio de los residuos.  El estadístico de Durbin-Watson (DW) examina los residuos para determinar si hay alguna correlación significativa basada en el orden en el que se presentan en el archivo de datos.  Puesto que el valor-P es mayor que 0,05, no hay indicación de una autocorrelación serial en los residuos con un nivel de confianza del 95,0%.  </t>
  </si>
  <si>
    <t>Dependent variable</t>
  </si>
  <si>
    <t>Independent variable</t>
  </si>
  <si>
    <r>
      <t>R</t>
    </r>
    <r>
      <rPr>
        <vertAlign val="superscript"/>
        <sz val="11"/>
        <color theme="1"/>
        <rFont val="Calibri"/>
        <family val="2"/>
        <scheme val="minor"/>
      </rPr>
      <t>2</t>
    </r>
  </si>
  <si>
    <t>DVariable dependient: comparacion modelos.Col_5</t>
  </si>
  <si>
    <t>Variable independient: Col_6</t>
  </si>
  <si>
    <t xml:space="preserve">θT(50) </t>
  </si>
  <si>
    <t xml:space="preserve">Log θT(50)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</si>
</sst>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
    <numFmt numFmtId="166" formatCode="0.0000"/>
  </numFmts>
  <fonts count="17" x14ac:knownFonts="1">
    <font>
      <sz val="11"/>
      <color theme="1"/>
      <name val="Calibri"/>
      <family val="2"/>
      <scheme val="minor"/>
    </font>
    <font>
      <sz val="11"/>
      <color theme="1"/>
      <name val="Calibri"/>
      <family val="2"/>
      <scheme val="minor"/>
    </font>
    <font>
      <b/>
      <sz val="11"/>
      <color theme="1"/>
      <name val="Calibri"/>
      <family val="2"/>
      <scheme val="minor"/>
    </font>
    <font>
      <b/>
      <sz val="10"/>
      <name val="Arial"/>
      <family val="2"/>
    </font>
    <font>
      <b/>
      <sz val="11"/>
      <color rgb="FF000000"/>
      <name val="Calibri"/>
      <family val="2"/>
    </font>
    <font>
      <b/>
      <sz val="10"/>
      <color indexed="10"/>
      <name val="Arial"/>
      <family val="2"/>
    </font>
    <font>
      <sz val="10"/>
      <name val="Arial"/>
      <family val="2"/>
    </font>
    <font>
      <sz val="11"/>
      <color theme="1"/>
      <name val="Times New Roman"/>
      <family val="1"/>
    </font>
    <font>
      <sz val="18"/>
      <color theme="1"/>
      <name val="Calibri"/>
      <family val="2"/>
      <scheme val="minor"/>
    </font>
    <font>
      <sz val="12"/>
      <color rgb="FF000000"/>
      <name val="Times New Roman"/>
      <family val="1"/>
    </font>
    <font>
      <vertAlign val="subscript"/>
      <sz val="12"/>
      <color rgb="FF000000"/>
      <name val="Times New Roman"/>
      <family val="1"/>
    </font>
    <font>
      <b/>
      <vertAlign val="superscript"/>
      <sz val="11"/>
      <color theme="1"/>
      <name val="Calibri"/>
      <family val="2"/>
      <scheme val="minor"/>
    </font>
    <font>
      <vertAlign val="superscript"/>
      <sz val="11"/>
      <color theme="1"/>
      <name val="Calibri"/>
      <family val="2"/>
      <scheme val="minor"/>
    </font>
    <font>
      <b/>
      <sz val="11"/>
      <color theme="1"/>
      <name val="Arial"/>
      <family val="2"/>
    </font>
    <font>
      <sz val="11"/>
      <color theme="1"/>
      <name val="Arial"/>
      <family val="2"/>
    </font>
    <font>
      <b/>
      <sz val="11"/>
      <color rgb="FF000000"/>
      <name val="Arial"/>
      <family val="2"/>
    </font>
    <font>
      <sz val="14"/>
      <color theme="1"/>
      <name val="Arial"/>
      <family val="2"/>
    </font>
  </fonts>
  <fills count="8">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D8D8D8"/>
        <bgColor rgb="FFD8D8D8"/>
      </patternFill>
    </fill>
    <fill>
      <patternFill patternType="solid">
        <fgColor theme="6" tint="0.79998168889431442"/>
        <bgColor indexed="64"/>
      </patternFill>
    </fill>
    <fill>
      <patternFill patternType="solid">
        <fgColor theme="9" tint="0.79998168889431442"/>
        <bgColor indexed="64"/>
      </patternFill>
    </fill>
    <fill>
      <patternFill patternType="solid">
        <fgColor theme="0"/>
        <bgColor indexed="64"/>
      </patternFill>
    </fill>
  </fills>
  <borders count="3">
    <border>
      <left/>
      <right/>
      <top/>
      <bottom/>
      <diagonal/>
    </border>
    <border>
      <left/>
      <right style="medium">
        <color rgb="FF000000"/>
      </right>
      <top style="medium">
        <color rgb="FF000000"/>
      </top>
      <bottom style="medium">
        <color rgb="FF000000"/>
      </bottom>
      <diagonal/>
    </border>
    <border>
      <left/>
      <right/>
      <top style="medium">
        <color auto="1"/>
      </top>
      <bottom/>
      <diagonal/>
    </border>
  </borders>
  <cellStyleXfs count="2">
    <xf numFmtId="0" fontId="0" fillId="0" borderId="0"/>
    <xf numFmtId="9" fontId="1" fillId="0" borderId="0" applyFont="0" applyFill="0" applyBorder="0" applyAlignment="0" applyProtection="0"/>
  </cellStyleXfs>
  <cellXfs count="71">
    <xf numFmtId="0" fontId="0" fillId="0" borderId="0" xfId="0"/>
    <xf numFmtId="0" fontId="3" fillId="0" borderId="0" xfId="0" applyFont="1"/>
    <xf numFmtId="0" fontId="3" fillId="0" borderId="0" xfId="0" applyFont="1" applyAlignment="1">
      <alignment horizontal="center"/>
    </xf>
    <xf numFmtId="165" fontId="3" fillId="0" borderId="0" xfId="0" applyNumberFormat="1" applyFont="1" applyAlignment="1">
      <alignment horizontal="center"/>
    </xf>
    <xf numFmtId="165" fontId="5" fillId="0" borderId="0" xfId="0" applyNumberFormat="1" applyFont="1" applyAlignment="1">
      <alignment horizontal="center"/>
    </xf>
    <xf numFmtId="10" fontId="3" fillId="0" borderId="0" xfId="0" applyNumberFormat="1" applyFont="1" applyAlignment="1">
      <alignment horizontal="center"/>
    </xf>
    <xf numFmtId="164" fontId="0" fillId="0" borderId="0" xfId="0" applyNumberFormat="1" applyAlignment="1">
      <alignment horizontal="center"/>
    </xf>
    <xf numFmtId="10" fontId="1" fillId="0" borderId="0" xfId="1" applyNumberFormat="1" applyAlignment="1">
      <alignment horizontal="center"/>
    </xf>
    <xf numFmtId="165" fontId="6" fillId="0" borderId="0" xfId="0" applyNumberFormat="1" applyFont="1" applyFill="1" applyAlignment="1">
      <alignment horizontal="center"/>
    </xf>
    <xf numFmtId="2" fontId="0" fillId="0" borderId="0" xfId="0" applyNumberFormat="1"/>
    <xf numFmtId="2" fontId="6" fillId="0" borderId="0" xfId="1" applyNumberFormat="1" applyFont="1" applyAlignment="1">
      <alignment horizontal="center"/>
    </xf>
    <xf numFmtId="2" fontId="6" fillId="0" borderId="0" xfId="0" applyNumberFormat="1" applyFont="1" applyFill="1" applyAlignment="1">
      <alignment horizontal="right"/>
    </xf>
    <xf numFmtId="165" fontId="6" fillId="0" borderId="0" xfId="0" applyNumberFormat="1" applyFont="1" applyFill="1" applyAlignment="1">
      <alignment horizontal="right"/>
    </xf>
    <xf numFmtId="165" fontId="0" fillId="0" borderId="0" xfId="0" applyNumberFormat="1"/>
    <xf numFmtId="2" fontId="6" fillId="0" borderId="0" xfId="0" applyNumberFormat="1" applyFont="1" applyFill="1" applyAlignment="1"/>
    <xf numFmtId="2" fontId="3" fillId="0" borderId="0" xfId="0" applyNumberFormat="1" applyFont="1" applyAlignment="1">
      <alignment horizontal="center"/>
    </xf>
    <xf numFmtId="165" fontId="5" fillId="3" borderId="0" xfId="0" applyNumberFormat="1" applyFont="1" applyFill="1" applyAlignment="1">
      <alignment horizontal="center"/>
    </xf>
    <xf numFmtId="10" fontId="3" fillId="3" borderId="0" xfId="0" applyNumberFormat="1" applyFont="1" applyFill="1" applyAlignment="1">
      <alignment horizontal="center"/>
    </xf>
    <xf numFmtId="2" fontId="6" fillId="3" borderId="0" xfId="0" applyNumberFormat="1" applyFont="1" applyFill="1" applyAlignment="1">
      <alignment horizontal="right"/>
    </xf>
    <xf numFmtId="165" fontId="6" fillId="3" borderId="0" xfId="0" applyNumberFormat="1" applyFont="1" applyFill="1" applyAlignment="1">
      <alignment horizontal="center"/>
    </xf>
    <xf numFmtId="0" fontId="4" fillId="4" borderId="1" xfId="0" applyFont="1" applyFill="1" applyBorder="1" applyAlignment="1">
      <alignment horizontal="center" vertical="center"/>
    </xf>
    <xf numFmtId="0" fontId="7" fillId="0" borderId="0" xfId="0" applyFont="1"/>
    <xf numFmtId="2" fontId="0" fillId="2" borderId="0" xfId="0" applyNumberFormat="1" applyFill="1"/>
    <xf numFmtId="2" fontId="0" fillId="5" borderId="0" xfId="0" applyNumberFormat="1" applyFill="1"/>
    <xf numFmtId="2" fontId="0" fillId="0" borderId="0" xfId="0" applyNumberFormat="1" applyFill="1"/>
    <xf numFmtId="2" fontId="6" fillId="0" borderId="0" xfId="0" applyNumberFormat="1" applyFont="1" applyFill="1" applyAlignment="1">
      <alignment horizontal="center"/>
    </xf>
    <xf numFmtId="0" fontId="0" fillId="0" borderId="0" xfId="0" applyFill="1"/>
    <xf numFmtId="0" fontId="0" fillId="0" borderId="0" xfId="0" applyAlignment="1">
      <alignment horizontal="center"/>
    </xf>
    <xf numFmtId="0" fontId="0" fillId="2" borderId="0" xfId="0" applyFill="1"/>
    <xf numFmtId="0" fontId="0" fillId="2" borderId="0" xfId="0" applyFill="1" applyAlignment="1">
      <alignment horizontal="center"/>
    </xf>
    <xf numFmtId="0" fontId="0" fillId="6" borderId="0" xfId="0" applyFill="1"/>
    <xf numFmtId="2" fontId="0" fillId="6" borderId="0" xfId="0" applyNumberFormat="1" applyFill="1"/>
    <xf numFmtId="0" fontId="0" fillId="6" borderId="0" xfId="0" applyFill="1" applyAlignment="1">
      <alignment horizontal="center"/>
    </xf>
    <xf numFmtId="0" fontId="0" fillId="0" borderId="0" xfId="0" applyFill="1" applyAlignment="1">
      <alignment horizontal="center"/>
    </xf>
    <xf numFmtId="0" fontId="8" fillId="0" borderId="0" xfId="0" applyFont="1"/>
    <xf numFmtId="0" fontId="9" fillId="0" borderId="0" xfId="0" applyFont="1"/>
    <xf numFmtId="0" fontId="2" fillId="7" borderId="0" xfId="0" applyFont="1" applyFill="1"/>
    <xf numFmtId="0" fontId="0" fillId="7" borderId="2" xfId="0" applyFill="1" applyBorder="1"/>
    <xf numFmtId="0" fontId="0" fillId="7" borderId="0" xfId="0" applyFill="1"/>
    <xf numFmtId="1" fontId="6" fillId="0" borderId="0" xfId="0" applyNumberFormat="1" applyFont="1" applyAlignment="1">
      <alignment horizontal="center"/>
    </xf>
    <xf numFmtId="0" fontId="13" fillId="0" borderId="0" xfId="0" applyFont="1"/>
    <xf numFmtId="0" fontId="14" fillId="0" borderId="0" xfId="0" applyFont="1"/>
    <xf numFmtId="10" fontId="14" fillId="0" borderId="0" xfId="0" applyNumberFormat="1" applyFont="1"/>
    <xf numFmtId="2" fontId="14" fillId="0" borderId="0" xfId="0" applyNumberFormat="1" applyFont="1" applyFill="1"/>
    <xf numFmtId="0" fontId="14" fillId="3" borderId="0" xfId="0" applyFont="1" applyFill="1"/>
    <xf numFmtId="0" fontId="15" fillId="0" borderId="0" xfId="0" applyFont="1" applyAlignment="1">
      <alignment horizontal="center" vertical="center"/>
    </xf>
    <xf numFmtId="0" fontId="13" fillId="2" borderId="0" xfId="0" applyFont="1" applyFill="1"/>
    <xf numFmtId="164" fontId="14" fillId="0" borderId="0" xfId="0" applyNumberFormat="1" applyFont="1"/>
    <xf numFmtId="165" fontId="13" fillId="2" borderId="0" xfId="0" applyNumberFormat="1" applyFont="1" applyFill="1" applyAlignment="1">
      <alignment horizontal="right"/>
    </xf>
    <xf numFmtId="165" fontId="13" fillId="2" borderId="0" xfId="0" applyNumberFormat="1" applyFont="1" applyFill="1"/>
    <xf numFmtId="164" fontId="14" fillId="0" borderId="0" xfId="0" applyNumberFormat="1" applyFont="1" applyFill="1"/>
    <xf numFmtId="0" fontId="16" fillId="0" borderId="0" xfId="0" applyFont="1"/>
    <xf numFmtId="0" fontId="16" fillId="3" borderId="0" xfId="0" applyFont="1" applyFill="1"/>
    <xf numFmtId="1" fontId="14" fillId="0" borderId="0" xfId="0" applyNumberFormat="1" applyFont="1" applyAlignment="1">
      <alignment horizontal="center"/>
    </xf>
    <xf numFmtId="164" fontId="14" fillId="0" borderId="0" xfId="0" applyNumberFormat="1" applyFont="1" applyAlignment="1">
      <alignment horizontal="center"/>
    </xf>
    <xf numFmtId="10" fontId="14" fillId="0" borderId="0" xfId="1" applyNumberFormat="1" applyFont="1" applyAlignment="1">
      <alignment horizontal="center"/>
    </xf>
    <xf numFmtId="2" fontId="14" fillId="0" borderId="0" xfId="0" applyNumberFormat="1" applyFont="1"/>
    <xf numFmtId="2" fontId="14" fillId="3" borderId="0" xfId="0" applyNumberFormat="1" applyFont="1" applyFill="1"/>
    <xf numFmtId="2" fontId="14" fillId="0" borderId="0" xfId="0" applyNumberFormat="1" applyFont="1" applyAlignment="1">
      <alignment horizontal="right"/>
    </xf>
    <xf numFmtId="0" fontId="14" fillId="0" borderId="0" xfId="0" applyFont="1" applyFill="1"/>
    <xf numFmtId="0" fontId="15" fillId="0" borderId="0" xfId="0" applyFont="1" applyFill="1" applyBorder="1" applyAlignment="1">
      <alignment horizontal="center" vertical="center"/>
    </xf>
    <xf numFmtId="0" fontId="14" fillId="0" borderId="0" xfId="0" applyFont="1" applyFill="1" applyBorder="1"/>
    <xf numFmtId="166" fontId="14" fillId="0" borderId="0" xfId="0" applyNumberFormat="1" applyFont="1" applyFill="1" applyBorder="1"/>
    <xf numFmtId="2" fontId="14" fillId="0" borderId="0" xfId="0" applyNumberFormat="1" applyFont="1" applyAlignment="1"/>
    <xf numFmtId="164" fontId="14" fillId="0" borderId="0" xfId="0" applyNumberFormat="1" applyFont="1" applyAlignment="1">
      <alignment horizontal="right"/>
    </xf>
    <xf numFmtId="0" fontId="14" fillId="0" borderId="0" xfId="0" applyFont="1" applyAlignment="1">
      <alignment horizontal="right"/>
    </xf>
    <xf numFmtId="165" fontId="14" fillId="0" borderId="0" xfId="0" applyNumberFormat="1" applyFont="1" applyFill="1"/>
    <xf numFmtId="164" fontId="14" fillId="0" borderId="0" xfId="0" applyNumberFormat="1" applyFont="1" applyFill="1" applyAlignment="1">
      <alignment horizontal="center"/>
    </xf>
    <xf numFmtId="165" fontId="14" fillId="0" borderId="0" xfId="0" applyNumberFormat="1" applyFont="1"/>
    <xf numFmtId="2" fontId="13" fillId="2" borderId="0" xfId="0" applyNumberFormat="1" applyFont="1" applyFill="1"/>
    <xf numFmtId="2" fontId="14" fillId="2" borderId="0" xfId="0" applyNumberFormat="1" applyFont="1" applyFill="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666698580534967"/>
          <c:y val="0.10437744757946515"/>
          <c:w val="0.64117769833352167"/>
          <c:h val="0.55219036783975117"/>
        </c:manualLayout>
      </c:layout>
      <c:scatterChart>
        <c:scatterStyle val="lineMarker"/>
        <c:varyColors val="0"/>
        <c:ser>
          <c:idx val="0"/>
          <c:order val="0"/>
          <c:spPr>
            <a:ln w="28575">
              <a:noFill/>
            </a:ln>
          </c:spPr>
          <c:xVal>
            <c:numRef>
              <c:f>'To MaA0d'!$D$6:$D$11</c:f>
              <c:numCache>
                <c:formatCode>General</c:formatCode>
                <c:ptCount val="6"/>
                <c:pt idx="0">
                  <c:v>17.5</c:v>
                </c:pt>
                <c:pt idx="1">
                  <c:v>22.5</c:v>
                </c:pt>
                <c:pt idx="2">
                  <c:v>27.5</c:v>
                </c:pt>
                <c:pt idx="3">
                  <c:v>20</c:v>
                </c:pt>
                <c:pt idx="4">
                  <c:v>25</c:v>
                </c:pt>
                <c:pt idx="5">
                  <c:v>22.5</c:v>
                </c:pt>
              </c:numCache>
            </c:numRef>
          </c:xVal>
          <c:yVal>
            <c:numRef>
              <c:f>'To MaA0d'!$E$6:$E$11</c:f>
              <c:numCache>
                <c:formatCode>0.000</c:formatCode>
                <c:ptCount val="6"/>
                <c:pt idx="0">
                  <c:v>0.10521323405780782</c:v>
                </c:pt>
                <c:pt idx="1">
                  <c:v>0.25205780509308356</c:v>
                </c:pt>
                <c:pt idx="2">
                  <c:v>0.48893462573395219</c:v>
                </c:pt>
                <c:pt idx="3">
                  <c:v>0.45155331536700327</c:v>
                </c:pt>
                <c:pt idx="4">
                  <c:v>0.61455983786080881</c:v>
                </c:pt>
                <c:pt idx="5">
                  <c:v>0.56782692635284771</c:v>
                </c:pt>
              </c:numCache>
            </c:numRef>
          </c:yVal>
          <c:smooth val="0"/>
          <c:extLst>
            <c:ext xmlns:c16="http://schemas.microsoft.com/office/drawing/2014/chart" uri="{C3380CC4-5D6E-409C-BE32-E72D297353CC}">
              <c16:uniqueId val="{00000000-6E1E-4133-92DF-B38F2EC7D2F5}"/>
            </c:ext>
          </c:extLst>
        </c:ser>
        <c:dLbls>
          <c:showLegendKey val="0"/>
          <c:showVal val="0"/>
          <c:showCatName val="0"/>
          <c:showSerName val="0"/>
          <c:showPercent val="0"/>
          <c:showBubbleSize val="0"/>
        </c:dLbls>
        <c:axId val="219874048"/>
        <c:axId val="219875968"/>
      </c:scatterChart>
      <c:valAx>
        <c:axId val="219874048"/>
        <c:scaling>
          <c:orientation val="minMax"/>
          <c:max val="32"/>
          <c:min val="10"/>
        </c:scaling>
        <c:delete val="0"/>
        <c:axPos val="b"/>
        <c:title>
          <c:tx>
            <c:rich>
              <a:bodyPr/>
              <a:lstStyle/>
              <a:p>
                <a:pPr>
                  <a:defRPr sz="1150" b="1" i="0" u="none" strike="noStrike" baseline="0">
                    <a:solidFill>
                      <a:srgbClr val="000000"/>
                    </a:solidFill>
                    <a:latin typeface="Arial"/>
                    <a:ea typeface="Arial"/>
                    <a:cs typeface="Arial"/>
                  </a:defRPr>
                </a:pPr>
                <a:r>
                  <a:rPr lang="es-ES"/>
                  <a:t>Average Temperature (ºC)</a:t>
                </a:r>
              </a:p>
            </c:rich>
          </c:tx>
          <c:layout>
            <c:manualLayout>
              <c:xMode val="edge"/>
              <c:yMode val="edge"/>
              <c:x val="0.32775953967292554"/>
              <c:y val="0.86430933246746222"/>
            </c:manualLayout>
          </c:layout>
          <c:overlay val="0"/>
          <c:spPr>
            <a:noFill/>
            <a:ln w="25400">
              <a:noFill/>
            </a:ln>
          </c:spPr>
        </c:title>
        <c:numFmt formatCode="0" sourceLinked="0"/>
        <c:majorTickMark val="in"/>
        <c:minorTickMark val="in"/>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s-ES"/>
          </a:p>
        </c:txPr>
        <c:crossAx val="219875968"/>
        <c:crosses val="autoZero"/>
        <c:crossBetween val="midCat"/>
        <c:majorUnit val="2"/>
        <c:minorUnit val="1"/>
      </c:valAx>
      <c:valAx>
        <c:axId val="219875968"/>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Calibri"/>
                    <a:ea typeface="Calibri"/>
                    <a:cs typeface="Calibri"/>
                  </a:defRPr>
                </a:pPr>
                <a:r>
                  <a:rPr lang="es-ES" sz="1150" b="1" i="0" u="none" strike="noStrike" baseline="0">
                    <a:solidFill>
                      <a:srgbClr val="000000"/>
                    </a:solidFill>
                    <a:latin typeface="Arial"/>
                    <a:cs typeface="Arial"/>
                  </a:rPr>
                  <a:t>T</a:t>
                </a:r>
                <a:r>
                  <a:rPr lang="es-ES" sz="1150" b="1" i="0" u="none" strike="noStrike" baseline="-25000">
                    <a:solidFill>
                      <a:srgbClr val="000000"/>
                    </a:solidFill>
                    <a:latin typeface="Arial"/>
                    <a:cs typeface="Arial"/>
                  </a:rPr>
                  <a:t>50</a:t>
                </a:r>
              </a:p>
            </c:rich>
          </c:tx>
          <c:layout>
            <c:manualLayout>
              <c:xMode val="edge"/>
              <c:yMode val="edge"/>
              <c:x val="3.3444982838683628E-2"/>
              <c:y val="0.35398327786346295"/>
            </c:manualLayout>
          </c:layout>
          <c:overlay val="0"/>
          <c:spPr>
            <a:noFill/>
            <a:ln w="25400">
              <a:noFill/>
            </a:ln>
          </c:spPr>
        </c:title>
        <c:numFmt formatCode="0.0" sourceLinked="0"/>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s-ES"/>
          </a:p>
        </c:txPr>
        <c:crossAx val="219874048"/>
        <c:crosses val="autoZero"/>
        <c:crossBetween val="midCat"/>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ES"/>
    </a:p>
  </c:txPr>
  <c:printSettings>
    <c:headerFooter alignWithMargins="0"/>
    <c:pageMargins b="1" l="0.75" r="0.75" t="1" header="0" footer="0"/>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Alternating temperatures  Ma</a:t>
            </a:r>
          </a:p>
        </c:rich>
      </c:tx>
      <c:layout>
        <c:manualLayout>
          <c:xMode val="edge"/>
          <c:yMode val="edge"/>
          <c:x val="0.3030201224846894"/>
          <c:y val="3.3192555371563869E-2"/>
        </c:manualLayout>
      </c:layout>
      <c:overlay val="0"/>
      <c:spPr>
        <a:noFill/>
        <a:ln>
          <a:noFill/>
        </a:ln>
        <a:effectLst/>
      </c:spPr>
    </c:title>
    <c:autoTitleDeleted val="0"/>
    <c:plotArea>
      <c:layout>
        <c:manualLayout>
          <c:layoutTarget val="inner"/>
          <c:xMode val="edge"/>
          <c:yMode val="edge"/>
          <c:x val="0.11557912691644023"/>
          <c:y val="0.11644789806517325"/>
          <c:w val="0.80160986929530531"/>
          <c:h val="0.69266260758576681"/>
        </c:manualLayout>
      </c:layout>
      <c:scatterChart>
        <c:scatterStyle val="lineMarker"/>
        <c:varyColors val="0"/>
        <c:ser>
          <c:idx val="4"/>
          <c:order val="0"/>
          <c:tx>
            <c:strRef>
              <c:f>[1]Hoja3!$W$32</c:f>
              <c:strCache>
                <c:ptCount val="1"/>
                <c:pt idx="0">
                  <c:v>0d</c:v>
                </c:pt>
              </c:strCache>
            </c:strRef>
          </c:tx>
          <c:spPr>
            <a:ln w="25400" cap="rnd">
              <a:noFill/>
              <a:round/>
            </a:ln>
            <a:effectLst/>
          </c:spPr>
          <c:marker>
            <c:symbol val="circle"/>
            <c:size val="5"/>
            <c:spPr>
              <a:solidFill>
                <a:schemeClr val="tx1"/>
              </a:solidFill>
              <a:ln w="9525">
                <a:solidFill>
                  <a:schemeClr val="tx1"/>
                </a:solidFill>
              </a:ln>
              <a:effectLst/>
            </c:spPr>
          </c:marker>
          <c:trendline>
            <c:spPr>
              <a:ln w="19050" cap="rnd">
                <a:solidFill>
                  <a:schemeClr val="tx1"/>
                </a:solidFill>
                <a:prstDash val="lgDashDotDot"/>
              </a:ln>
              <a:effectLst/>
            </c:spPr>
            <c:trendlineType val="linear"/>
            <c:forward val="6"/>
            <c:backward val="6"/>
            <c:dispRSqr val="0"/>
            <c:dispEq val="0"/>
          </c:trendline>
          <c:trendline>
            <c:trendlineType val="linear"/>
            <c:dispRSqr val="0"/>
            <c:dispEq val="1"/>
            <c:trendlineLbl>
              <c:layout>
                <c:manualLayout>
                  <c:x val="-0.19749178122784344"/>
                  <c:y val="3.0649193229419752E-2"/>
                </c:manualLayout>
              </c:layout>
              <c:numFmt formatCode="General" sourceLinked="0"/>
            </c:trendlineLbl>
          </c:trendline>
          <c:xVal>
            <c:numRef>
              <c:f>'Tb MaA0d'!$E$19:$E$23</c:f>
              <c:numCache>
                <c:formatCode>General</c:formatCode>
                <c:ptCount val="5"/>
                <c:pt idx="0">
                  <c:v>17.5</c:v>
                </c:pt>
                <c:pt idx="1">
                  <c:v>20</c:v>
                </c:pt>
                <c:pt idx="2">
                  <c:v>22.5</c:v>
                </c:pt>
                <c:pt idx="3">
                  <c:v>22.5</c:v>
                </c:pt>
                <c:pt idx="4">
                  <c:v>25</c:v>
                </c:pt>
              </c:numCache>
            </c:numRef>
          </c:xVal>
          <c:yVal>
            <c:numRef>
              <c:f>'Tb MaA0d'!$F$19:$F$23</c:f>
              <c:numCache>
                <c:formatCode>General</c:formatCode>
                <c:ptCount val="5"/>
                <c:pt idx="0">
                  <c:v>5.5E-2</c:v>
                </c:pt>
                <c:pt idx="1">
                  <c:v>0.13500000000000001</c:v>
                </c:pt>
                <c:pt idx="2">
                  <c:v>0.185</c:v>
                </c:pt>
                <c:pt idx="3">
                  <c:v>0.19500000000000001</c:v>
                </c:pt>
                <c:pt idx="4">
                  <c:v>0.375</c:v>
                </c:pt>
              </c:numCache>
            </c:numRef>
          </c:yVal>
          <c:smooth val="0"/>
          <c:extLst>
            <c:ext xmlns:c16="http://schemas.microsoft.com/office/drawing/2014/chart" uri="{C3380CC4-5D6E-409C-BE32-E72D297353CC}">
              <c16:uniqueId val="{00000009-CEEC-447E-8BAF-E19974DF641F}"/>
            </c:ext>
          </c:extLst>
        </c:ser>
        <c:dLbls>
          <c:showLegendKey val="0"/>
          <c:showVal val="0"/>
          <c:showCatName val="0"/>
          <c:showSerName val="0"/>
          <c:showPercent val="0"/>
          <c:showBubbleSize val="0"/>
        </c:dLbls>
        <c:axId val="222822784"/>
        <c:axId val="222824704"/>
      </c:scatterChart>
      <c:valAx>
        <c:axId val="222822784"/>
        <c:scaling>
          <c:orientation val="minMax"/>
          <c:max val="26"/>
          <c:min val="15"/>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sz="1800"/>
                  <a:t>Tm (ºc)</a:t>
                </a:r>
              </a:p>
            </c:rich>
          </c:tx>
          <c:layout>
            <c:manualLayout>
              <c:xMode val="edge"/>
              <c:yMode val="edge"/>
              <c:x val="0.43129308836395452"/>
              <c:y val="0.9198537001096182"/>
            </c:manualLayout>
          </c:layout>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222824704"/>
        <c:crosses val="autoZero"/>
        <c:crossBetween val="midCat"/>
        <c:majorUnit val="1"/>
        <c:minorUnit val="0.5"/>
      </c:valAx>
      <c:valAx>
        <c:axId val="222824704"/>
        <c:scaling>
          <c:orientation val="minMax"/>
          <c:max val="1"/>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sz="1800"/>
                  <a:t>GR</a:t>
                </a:r>
                <a:r>
                  <a:rPr lang="es-ES" sz="1800" baseline="0"/>
                  <a:t> d</a:t>
                </a:r>
                <a:r>
                  <a:rPr lang="es-ES" sz="1800" baseline="30000"/>
                  <a:t>-1</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ES"/>
          </a:p>
        </c:txPr>
        <c:crossAx val="222822784"/>
        <c:crosses val="autoZero"/>
        <c:crossBetween val="midCat"/>
        <c:majorUnit val="0.2"/>
      </c:valAx>
      <c:spPr>
        <a:noFill/>
        <a:ln w="12700">
          <a:solidFill>
            <a:schemeClr val="tx1"/>
          </a:solidFill>
        </a:ln>
        <a:effectLst/>
      </c:spPr>
    </c:plotArea>
    <c:legend>
      <c:legendPos val="r"/>
      <c:legendEntry>
        <c:idx val="1"/>
        <c:delete val="1"/>
      </c:legendEntry>
      <c:layout>
        <c:manualLayout>
          <c:xMode val="edge"/>
          <c:yMode val="edge"/>
          <c:x val="0.11309265887218643"/>
          <c:y val="0.11453304673899478"/>
          <c:w val="0.24088837208580724"/>
          <c:h val="0.1810111381861891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2000"/>
              <a:t>Ma</a:t>
            </a:r>
            <a:r>
              <a:rPr lang="en-US" baseline="0"/>
              <a:t> Alternating temperatures  0d</a:t>
            </a:r>
            <a:endParaRPr lang="en-US"/>
          </a:p>
        </c:rich>
      </c:tx>
      <c:overlay val="0"/>
    </c:title>
    <c:autoTitleDeleted val="0"/>
    <c:plotArea>
      <c:layout>
        <c:manualLayout>
          <c:layoutTarget val="inner"/>
          <c:xMode val="edge"/>
          <c:yMode val="edge"/>
          <c:x val="0.29260371304211469"/>
          <c:y val="9.91113548040371E-2"/>
          <c:w val="0.65355100463962679"/>
          <c:h val="0.79182136008075221"/>
        </c:manualLayout>
      </c:layout>
      <c:scatterChart>
        <c:scatterStyle val="smoothMarker"/>
        <c:varyColors val="0"/>
        <c:ser>
          <c:idx val="0"/>
          <c:order val="0"/>
          <c:tx>
            <c:strRef>
              <c:f>'Rel %Ger &amp; LogTt MaA0d'!$L$9</c:f>
              <c:strCache>
                <c:ptCount val="1"/>
                <c:pt idx="0">
                  <c:v>model</c:v>
                </c:pt>
              </c:strCache>
            </c:strRef>
          </c:tx>
          <c:spPr>
            <a:ln>
              <a:solidFill>
                <a:schemeClr val="tx1"/>
              </a:solidFill>
            </a:ln>
          </c:spPr>
          <c:marker>
            <c:symbol val="none"/>
          </c:marker>
          <c:xVal>
            <c:numRef>
              <c:f>'Rel %Ger &amp; LogTt MaA0d'!$L$10:$L$24</c:f>
              <c:numCache>
                <c:formatCode>0.00</c:formatCode>
                <c:ptCount val="15"/>
                <c:pt idx="0">
                  <c:v>1</c:v>
                </c:pt>
                <c:pt idx="1">
                  <c:v>1.25</c:v>
                </c:pt>
                <c:pt idx="2">
                  <c:v>1.5</c:v>
                </c:pt>
                <c:pt idx="3">
                  <c:v>1.75</c:v>
                </c:pt>
                <c:pt idx="4">
                  <c:v>2</c:v>
                </c:pt>
                <c:pt idx="5">
                  <c:v>2.25</c:v>
                </c:pt>
                <c:pt idx="6">
                  <c:v>2.5</c:v>
                </c:pt>
                <c:pt idx="7">
                  <c:v>2.75</c:v>
                </c:pt>
                <c:pt idx="8">
                  <c:v>3</c:v>
                </c:pt>
                <c:pt idx="9">
                  <c:v>3.25</c:v>
                </c:pt>
                <c:pt idx="10">
                  <c:v>3.5</c:v>
                </c:pt>
                <c:pt idx="11">
                  <c:v>3.75</c:v>
                </c:pt>
                <c:pt idx="12">
                  <c:v>4</c:v>
                </c:pt>
                <c:pt idx="13">
                  <c:v>4.25</c:v>
                </c:pt>
                <c:pt idx="14">
                  <c:v>4.5</c:v>
                </c:pt>
              </c:numCache>
            </c:numRef>
          </c:xVal>
          <c:yVal>
            <c:numRef>
              <c:f>'Rel %Ger &amp; LogTt MaA0d'!$M$10:$M$24</c:f>
              <c:numCache>
                <c:formatCode>0.00%</c:formatCode>
                <c:ptCount val="15"/>
                <c:pt idx="0">
                  <c:v>3.9434357228049403E-5</c:v>
                </c:pt>
                <c:pt idx="1">
                  <c:v>3.5382720894950182E-4</c:v>
                </c:pt>
                <c:pt idx="2">
                  <c:v>2.3612242437181324E-3</c:v>
                </c:pt>
                <c:pt idx="3">
                  <c:v>1.1781986555479261E-2</c:v>
                </c:pt>
                <c:pt idx="4">
                  <c:v>4.4288783424387676E-2</c:v>
                </c:pt>
                <c:pt idx="5">
                  <c:v>0.1267823911980494</c:v>
                </c:pt>
                <c:pt idx="6">
                  <c:v>0.2807827118060946</c:v>
                </c:pt>
                <c:pt idx="7">
                  <c:v>0.49230000763213405</c:v>
                </c:pt>
                <c:pt idx="8">
                  <c:v>0.7060609378577557</c:v>
                </c:pt>
                <c:pt idx="9">
                  <c:v>0.865014455135517</c:v>
                </c:pt>
                <c:pt idx="10">
                  <c:v>0.95197822902557194</c:v>
                </c:pt>
                <c:pt idx="11">
                  <c:v>0.9869781823877195</c:v>
                </c:pt>
                <c:pt idx="12">
                  <c:v>0.99733823819883072</c:v>
                </c:pt>
                <c:pt idx="13">
                  <c:v>0.99959300296216635</c:v>
                </c:pt>
                <c:pt idx="14">
                  <c:v>0.9999537003029797</c:v>
                </c:pt>
              </c:numCache>
            </c:numRef>
          </c:yVal>
          <c:smooth val="1"/>
          <c:extLst>
            <c:ext xmlns:c16="http://schemas.microsoft.com/office/drawing/2014/chart" uri="{C3380CC4-5D6E-409C-BE32-E72D297353CC}">
              <c16:uniqueId val="{00000000-7748-432A-ABFF-4B2CE44AB694}"/>
            </c:ext>
          </c:extLst>
        </c:ser>
        <c:dLbls>
          <c:showLegendKey val="0"/>
          <c:showVal val="0"/>
          <c:showCatName val="0"/>
          <c:showSerName val="0"/>
          <c:showPercent val="0"/>
          <c:showBubbleSize val="0"/>
        </c:dLbls>
        <c:axId val="227739136"/>
        <c:axId val="227745792"/>
      </c:scatterChart>
      <c:scatterChart>
        <c:scatterStyle val="lineMarker"/>
        <c:varyColors val="0"/>
        <c:ser>
          <c:idx val="2"/>
          <c:order val="1"/>
          <c:tx>
            <c:strRef>
              <c:f>'Rel %Ger &amp; LogTt MaA0d'!$D$2</c:f>
              <c:strCache>
                <c:ptCount val="1"/>
                <c:pt idx="0">
                  <c:v>20/25</c:v>
                </c:pt>
              </c:strCache>
            </c:strRef>
          </c:tx>
          <c:spPr>
            <a:ln w="19050">
              <a:noFill/>
            </a:ln>
          </c:spPr>
          <c:marker>
            <c:spPr>
              <a:solidFill>
                <a:schemeClr val="tx1"/>
              </a:solidFill>
              <a:ln>
                <a:noFill/>
              </a:ln>
            </c:spPr>
          </c:marker>
          <c:xVal>
            <c:numRef>
              <c:f>'Rel %Ger &amp; LogTt MaA0d'!$C$6:$C$25</c:f>
              <c:numCache>
                <c:formatCode>0.00</c:formatCode>
                <c:ptCount val="20"/>
                <c:pt idx="0">
                  <c:v>2.1470157099410891</c:v>
                </c:pt>
                <c:pt idx="1">
                  <c:v>2.4480457056050704</c:v>
                </c:pt>
                <c:pt idx="2">
                  <c:v>2.6241369646607513</c:v>
                </c:pt>
                <c:pt idx="3">
                  <c:v>2.7490757012690512</c:v>
                </c:pt>
                <c:pt idx="4">
                  <c:v>2.8459857142771079</c:v>
                </c:pt>
                <c:pt idx="5">
                  <c:v>2.9251669603247326</c:v>
                </c:pt>
                <c:pt idx="6">
                  <c:v>2.9921137499553456</c:v>
                </c:pt>
                <c:pt idx="7">
                  <c:v>3.0501056969330325</c:v>
                </c:pt>
                <c:pt idx="8">
                  <c:v>3.1012582193804139</c:v>
                </c:pt>
                <c:pt idx="9">
                  <c:v>3.1470157099410891</c:v>
                </c:pt>
                <c:pt idx="10">
                  <c:v>3.1884083950993141</c:v>
                </c:pt>
                <c:pt idx="11">
                  <c:v>3.2261969559887138</c:v>
                </c:pt>
                <c:pt idx="12">
                  <c:v>3.2609590622479256</c:v>
                </c:pt>
                <c:pt idx="13">
                  <c:v>3.2931437456193269</c:v>
                </c:pt>
                <c:pt idx="14">
                  <c:v>3.32310696899677</c:v>
                </c:pt>
                <c:pt idx="15">
                  <c:v>3.3511356925970137</c:v>
                </c:pt>
                <c:pt idx="16">
                  <c:v>3.3774646313193628</c:v>
                </c:pt>
                <c:pt idx="17">
                  <c:v>3.4022882150443952</c:v>
                </c:pt>
                <c:pt idx="18">
                  <c:v>3.425769310893918</c:v>
                </c:pt>
                <c:pt idx="19">
                  <c:v>3.4480457056050704</c:v>
                </c:pt>
              </c:numCache>
            </c:numRef>
          </c:xVal>
          <c:yVal>
            <c:numRef>
              <c:f>'Rel %Ger &amp; LogTt MaA0d'!$D$6:$D$25</c:f>
              <c:numCache>
                <c:formatCode>0.00</c:formatCode>
                <c:ptCount val="20"/>
                <c:pt idx="0">
                  <c:v>0</c:v>
                </c:pt>
                <c:pt idx="1">
                  <c:v>0</c:v>
                </c:pt>
                <c:pt idx="2">
                  <c:v>2.9411764705882356E-2</c:v>
                </c:pt>
                <c:pt idx="3">
                  <c:v>0.19066666666666668</c:v>
                </c:pt>
                <c:pt idx="4">
                  <c:v>0.37</c:v>
                </c:pt>
                <c:pt idx="5">
                  <c:v>0.64500000000000002</c:v>
                </c:pt>
                <c:pt idx="6">
                  <c:v>0.72450000000000003</c:v>
                </c:pt>
                <c:pt idx="7">
                  <c:v>0.76549999999999996</c:v>
                </c:pt>
                <c:pt idx="8">
                  <c:v>0.80220000000000002</c:v>
                </c:pt>
                <c:pt idx="9">
                  <c:v>0.83489999999999998</c:v>
                </c:pt>
                <c:pt idx="10">
                  <c:v>0.84399999999999997</c:v>
                </c:pt>
                <c:pt idx="11">
                  <c:v>0.84550000000000003</c:v>
                </c:pt>
                <c:pt idx="12">
                  <c:v>0.86770000000000003</c:v>
                </c:pt>
                <c:pt idx="13">
                  <c:v>0.89219999999999999</c:v>
                </c:pt>
                <c:pt idx="14">
                  <c:v>0.9234</c:v>
                </c:pt>
                <c:pt idx="15">
                  <c:v>0.96699999999999997</c:v>
                </c:pt>
                <c:pt idx="16">
                  <c:v>0.96699999999999997</c:v>
                </c:pt>
                <c:pt idx="17">
                  <c:v>0.96699999999999997</c:v>
                </c:pt>
                <c:pt idx="18">
                  <c:v>0.96699999999999997</c:v>
                </c:pt>
                <c:pt idx="19">
                  <c:v>0.96699999999999997</c:v>
                </c:pt>
              </c:numCache>
            </c:numRef>
          </c:yVal>
          <c:smooth val="0"/>
          <c:extLst>
            <c:ext xmlns:c16="http://schemas.microsoft.com/office/drawing/2014/chart" uri="{C3380CC4-5D6E-409C-BE32-E72D297353CC}">
              <c16:uniqueId val="{00000001-7748-432A-ABFF-4B2CE44AB694}"/>
            </c:ext>
          </c:extLst>
        </c:ser>
        <c:ser>
          <c:idx val="3"/>
          <c:order val="2"/>
          <c:tx>
            <c:strRef>
              <c:f>'Rel %Ger &amp; LogTt MaA0d'!$F$2</c:f>
              <c:strCache>
                <c:ptCount val="1"/>
                <c:pt idx="0">
                  <c:v>15/25</c:v>
                </c:pt>
              </c:strCache>
            </c:strRef>
          </c:tx>
          <c:spPr>
            <a:ln w="19050">
              <a:noFill/>
            </a:ln>
          </c:spPr>
          <c:marker>
            <c:symbol val="triangle"/>
            <c:size val="5"/>
            <c:spPr>
              <a:solidFill>
                <a:schemeClr val="tx1"/>
              </a:solidFill>
              <a:ln>
                <a:solidFill>
                  <a:schemeClr val="tx1"/>
                </a:solidFill>
              </a:ln>
            </c:spPr>
          </c:marker>
          <c:xVal>
            <c:numRef>
              <c:f>'Rel %Ger &amp; LogTt MaA0d'!$E$6:$E$25</c:f>
              <c:numCache>
                <c:formatCode>0.00</c:formatCode>
                <c:ptCount val="20"/>
                <c:pt idx="0">
                  <c:v>1.9046422283039881</c:v>
                </c:pt>
                <c:pt idx="1">
                  <c:v>2.2056722239679694</c:v>
                </c:pt>
                <c:pt idx="2">
                  <c:v>2.3817634830236507</c:v>
                </c:pt>
                <c:pt idx="3">
                  <c:v>2.5067022196319506</c:v>
                </c:pt>
                <c:pt idx="4">
                  <c:v>2.6036122326400069</c:v>
                </c:pt>
                <c:pt idx="5">
                  <c:v>2.6827934786876315</c:v>
                </c:pt>
                <c:pt idx="6">
                  <c:v>2.749740268318245</c:v>
                </c:pt>
                <c:pt idx="7">
                  <c:v>2.8077322152959319</c:v>
                </c:pt>
                <c:pt idx="8">
                  <c:v>2.8588847377433129</c:v>
                </c:pt>
                <c:pt idx="9">
                  <c:v>2.9046422283039881</c:v>
                </c:pt>
                <c:pt idx="10">
                  <c:v>2.946034913462213</c:v>
                </c:pt>
                <c:pt idx="11">
                  <c:v>2.9838234743516128</c:v>
                </c:pt>
                <c:pt idx="12">
                  <c:v>3.0185855806108246</c:v>
                </c:pt>
                <c:pt idx="13">
                  <c:v>3.0507702639822263</c:v>
                </c:pt>
                <c:pt idx="14">
                  <c:v>3.0807334873596695</c:v>
                </c:pt>
                <c:pt idx="15">
                  <c:v>3.1087622109599127</c:v>
                </c:pt>
                <c:pt idx="16">
                  <c:v>3.1350911496822618</c:v>
                </c:pt>
                <c:pt idx="17">
                  <c:v>3.1599147334072941</c:v>
                </c:pt>
                <c:pt idx="18">
                  <c:v>3.183395829256817</c:v>
                </c:pt>
                <c:pt idx="19">
                  <c:v>3.2056722239679694</c:v>
                </c:pt>
              </c:numCache>
            </c:numRef>
          </c:xVal>
          <c:yVal>
            <c:numRef>
              <c:f>'Rel %Ger &amp; LogTt MaA0d'!$F$6:$F$25</c:f>
              <c:numCache>
                <c:formatCode>0.00</c:formatCode>
                <c:ptCount val="20"/>
                <c:pt idx="0">
                  <c:v>0.04</c:v>
                </c:pt>
                <c:pt idx="1">
                  <c:v>0.20333333333333334</c:v>
                </c:pt>
                <c:pt idx="2">
                  <c:v>0.28282828282828282</c:v>
                </c:pt>
                <c:pt idx="3">
                  <c:v>0.34660000000000002</c:v>
                </c:pt>
                <c:pt idx="4">
                  <c:v>0.39219999999999999</c:v>
                </c:pt>
                <c:pt idx="5">
                  <c:v>0.42330000000000001</c:v>
                </c:pt>
                <c:pt idx="6">
                  <c:v>0.47889999999999999</c:v>
                </c:pt>
                <c:pt idx="7">
                  <c:v>0.52380000000000004</c:v>
                </c:pt>
                <c:pt idx="8">
                  <c:v>0.59640000000000004</c:v>
                </c:pt>
                <c:pt idx="9">
                  <c:v>0.62329999999999997</c:v>
                </c:pt>
                <c:pt idx="10">
                  <c:v>0.69769999999999999</c:v>
                </c:pt>
                <c:pt idx="11">
                  <c:v>0.74560000000000004</c:v>
                </c:pt>
                <c:pt idx="12">
                  <c:v>0.81220000000000003</c:v>
                </c:pt>
                <c:pt idx="13">
                  <c:v>0.84550000000000003</c:v>
                </c:pt>
                <c:pt idx="14">
                  <c:v>0.86770000000000003</c:v>
                </c:pt>
                <c:pt idx="15">
                  <c:v>0.91359999999999997</c:v>
                </c:pt>
                <c:pt idx="16">
                  <c:v>0.91359999999999997</c:v>
                </c:pt>
                <c:pt idx="17">
                  <c:v>0.91359999999999997</c:v>
                </c:pt>
                <c:pt idx="18">
                  <c:v>0.91359999999999997</c:v>
                </c:pt>
                <c:pt idx="19">
                  <c:v>0.91359999999999997</c:v>
                </c:pt>
              </c:numCache>
            </c:numRef>
          </c:yVal>
          <c:smooth val="0"/>
          <c:extLst>
            <c:ext xmlns:c16="http://schemas.microsoft.com/office/drawing/2014/chart" uri="{C3380CC4-5D6E-409C-BE32-E72D297353CC}">
              <c16:uniqueId val="{00000002-7748-432A-ABFF-4B2CE44AB694}"/>
            </c:ext>
          </c:extLst>
        </c:ser>
        <c:ser>
          <c:idx val="4"/>
          <c:order val="3"/>
          <c:tx>
            <c:strRef>
              <c:f>'Rel %Ger &amp; LogTt MaA0d'!$J$2</c:f>
              <c:strCache>
                <c:ptCount val="1"/>
                <c:pt idx="0">
                  <c:v>15/30</c:v>
                </c:pt>
              </c:strCache>
            </c:strRef>
          </c:tx>
          <c:spPr>
            <a:ln w="19050">
              <a:noFill/>
            </a:ln>
          </c:spPr>
          <c:marker>
            <c:symbol val="triangle"/>
            <c:size val="5"/>
            <c:spPr>
              <a:solidFill>
                <a:schemeClr val="tx1"/>
              </a:solidFill>
              <a:ln w="3175">
                <a:solidFill>
                  <a:schemeClr val="tx1"/>
                </a:solidFill>
              </a:ln>
            </c:spPr>
          </c:marker>
          <c:xVal>
            <c:numRef>
              <c:f>'Rel %Ger &amp; LogTt MaA0d'!$I$6:$I$25</c:f>
              <c:numCache>
                <c:formatCode>0.00</c:formatCode>
                <c:ptCount val="20"/>
                <c:pt idx="0">
                  <c:v>2.1470157099410891</c:v>
                </c:pt>
                <c:pt idx="1">
                  <c:v>2.4480457056050704</c:v>
                </c:pt>
                <c:pt idx="2">
                  <c:v>2.6241369646607513</c:v>
                </c:pt>
                <c:pt idx="3">
                  <c:v>2.7490757012690512</c:v>
                </c:pt>
                <c:pt idx="4">
                  <c:v>2.8459857142771079</c:v>
                </c:pt>
                <c:pt idx="5">
                  <c:v>2.9251669603247326</c:v>
                </c:pt>
                <c:pt idx="6">
                  <c:v>2.9921137499553456</c:v>
                </c:pt>
                <c:pt idx="7">
                  <c:v>3.0501056969330325</c:v>
                </c:pt>
                <c:pt idx="8">
                  <c:v>3.1012582193804139</c:v>
                </c:pt>
                <c:pt idx="9">
                  <c:v>3.1470157099410891</c:v>
                </c:pt>
                <c:pt idx="10">
                  <c:v>3.1884083950993141</c:v>
                </c:pt>
                <c:pt idx="11">
                  <c:v>3.2261969559887138</c:v>
                </c:pt>
                <c:pt idx="12">
                  <c:v>3.2609590622479256</c:v>
                </c:pt>
                <c:pt idx="13">
                  <c:v>3.2931437456193269</c:v>
                </c:pt>
                <c:pt idx="14">
                  <c:v>3.32310696899677</c:v>
                </c:pt>
                <c:pt idx="15">
                  <c:v>3.3511356925970137</c:v>
                </c:pt>
                <c:pt idx="16">
                  <c:v>3.3774646313193628</c:v>
                </c:pt>
                <c:pt idx="17">
                  <c:v>3.4022882150443952</c:v>
                </c:pt>
                <c:pt idx="18">
                  <c:v>3.425769310893918</c:v>
                </c:pt>
                <c:pt idx="19">
                  <c:v>3.4480457056050704</c:v>
                </c:pt>
              </c:numCache>
            </c:numRef>
          </c:xVal>
          <c:yVal>
            <c:numRef>
              <c:f>'Rel %Ger &amp; LogTt MaA0d'!$J$6:$J$25</c:f>
              <c:numCache>
                <c:formatCode>0.00</c:formatCode>
                <c:ptCount val="20"/>
                <c:pt idx="0">
                  <c:v>4.9999999999999996E-2</c:v>
                </c:pt>
                <c:pt idx="1">
                  <c:v>0.27010000000000001</c:v>
                </c:pt>
                <c:pt idx="2">
                  <c:v>0.3347</c:v>
                </c:pt>
                <c:pt idx="3">
                  <c:v>0.38886666666666664</c:v>
                </c:pt>
                <c:pt idx="4">
                  <c:v>0.48</c:v>
                </c:pt>
                <c:pt idx="5">
                  <c:v>0.53856666666666664</c:v>
                </c:pt>
                <c:pt idx="6">
                  <c:v>0.61406666666666665</c:v>
                </c:pt>
                <c:pt idx="7">
                  <c:v>0.66956666666666675</c:v>
                </c:pt>
                <c:pt idx="8">
                  <c:v>0.73470000000000002</c:v>
                </c:pt>
                <c:pt idx="9">
                  <c:v>0.7738666666666667</c:v>
                </c:pt>
                <c:pt idx="10">
                  <c:v>0.85</c:v>
                </c:pt>
                <c:pt idx="11">
                  <c:v>0.89533333333333331</c:v>
                </c:pt>
                <c:pt idx="12">
                  <c:v>0.93076464646464652</c:v>
                </c:pt>
                <c:pt idx="13">
                  <c:v>0.93873131313131319</c:v>
                </c:pt>
                <c:pt idx="14">
                  <c:v>0.95959595959595967</c:v>
                </c:pt>
                <c:pt idx="15">
                  <c:v>0.96969696969696972</c:v>
                </c:pt>
                <c:pt idx="16">
                  <c:v>0.96969696969696972</c:v>
                </c:pt>
                <c:pt idx="17">
                  <c:v>0.96969696969696972</c:v>
                </c:pt>
                <c:pt idx="18">
                  <c:v>0.96969696969696972</c:v>
                </c:pt>
                <c:pt idx="19">
                  <c:v>0.96969696969696972</c:v>
                </c:pt>
              </c:numCache>
            </c:numRef>
          </c:yVal>
          <c:smooth val="0"/>
          <c:extLst>
            <c:ext xmlns:c16="http://schemas.microsoft.com/office/drawing/2014/chart" uri="{C3380CC4-5D6E-409C-BE32-E72D297353CC}">
              <c16:uniqueId val="{00000003-7748-432A-ABFF-4B2CE44AB694}"/>
            </c:ext>
          </c:extLst>
        </c:ser>
        <c:ser>
          <c:idx val="1"/>
          <c:order val="4"/>
          <c:tx>
            <c:strRef>
              <c:f>'Rel %Ger &amp; LogTt MaA0d'!$B$2</c:f>
              <c:strCache>
                <c:ptCount val="1"/>
                <c:pt idx="0">
                  <c:v>15/20</c:v>
                </c:pt>
              </c:strCache>
            </c:strRef>
          </c:tx>
          <c:spPr>
            <a:ln w="19050">
              <a:noFill/>
            </a:ln>
          </c:spPr>
          <c:marker>
            <c:symbol val="triangle"/>
            <c:size val="5"/>
            <c:spPr>
              <a:solidFill>
                <a:schemeClr val="tx1"/>
              </a:solidFill>
              <a:ln>
                <a:solidFill>
                  <a:schemeClr val="tx1"/>
                </a:solidFill>
              </a:ln>
            </c:spPr>
          </c:marker>
          <c:xVal>
            <c:numRef>
              <c:f>'Rel %Ger &amp; LogTt MaA0d'!$A$6:$A$25</c:f>
              <c:numCache>
                <c:formatCode>0.00</c:formatCode>
                <c:ptCount val="20"/>
                <c:pt idx="0">
                  <c:v>1.3072059481373999</c:v>
                </c:pt>
                <c:pt idx="1">
                  <c:v>1.6082359438013809</c:v>
                </c:pt>
                <c:pt idx="2">
                  <c:v>1.7843272028570623</c:v>
                </c:pt>
                <c:pt idx="3">
                  <c:v>1.9092659394653622</c:v>
                </c:pt>
                <c:pt idx="4">
                  <c:v>2.0061759524734186</c:v>
                </c:pt>
                <c:pt idx="5">
                  <c:v>2.0853571985210433</c:v>
                </c:pt>
                <c:pt idx="6">
                  <c:v>2.1523039881516568</c:v>
                </c:pt>
                <c:pt idx="7">
                  <c:v>2.2102959351293432</c:v>
                </c:pt>
                <c:pt idx="8">
                  <c:v>2.2614484575767246</c:v>
                </c:pt>
                <c:pt idx="9">
                  <c:v>2.3072059481373999</c:v>
                </c:pt>
                <c:pt idx="10">
                  <c:v>2.3485986332956248</c:v>
                </c:pt>
                <c:pt idx="11">
                  <c:v>2.3863871941850245</c:v>
                </c:pt>
                <c:pt idx="12">
                  <c:v>2.4211493004442364</c:v>
                </c:pt>
                <c:pt idx="13">
                  <c:v>2.4533339838156376</c:v>
                </c:pt>
                <c:pt idx="14">
                  <c:v>2.4832972071930812</c:v>
                </c:pt>
                <c:pt idx="15">
                  <c:v>2.5113259307933244</c:v>
                </c:pt>
                <c:pt idx="16">
                  <c:v>2.5376548695156735</c:v>
                </c:pt>
                <c:pt idx="17">
                  <c:v>2.5624784532407059</c:v>
                </c:pt>
                <c:pt idx="18">
                  <c:v>2.5859595490902287</c:v>
                </c:pt>
                <c:pt idx="19">
                  <c:v>2.6082359438013811</c:v>
                </c:pt>
              </c:numCache>
            </c:numRef>
          </c:xVal>
          <c:yVal>
            <c:numRef>
              <c:f>'Rel %Ger &amp; LogTt MaA0d'!$B$6:$B$25</c:f>
              <c:numCache>
                <c:formatCode>0.00</c:formatCode>
                <c:ptCount val="20"/>
                <c:pt idx="0">
                  <c:v>0</c:v>
                </c:pt>
                <c:pt idx="1">
                  <c:v>0</c:v>
                </c:pt>
                <c:pt idx="2">
                  <c:v>0</c:v>
                </c:pt>
                <c:pt idx="3">
                  <c:v>0</c:v>
                </c:pt>
                <c:pt idx="4">
                  <c:v>0</c:v>
                </c:pt>
                <c:pt idx="5">
                  <c:v>0</c:v>
                </c:pt>
                <c:pt idx="6">
                  <c:v>0</c:v>
                </c:pt>
                <c:pt idx="7">
                  <c:v>2.0202020202020204E-2</c:v>
                </c:pt>
                <c:pt idx="8">
                  <c:v>4.2000000000000003E-2</c:v>
                </c:pt>
                <c:pt idx="9">
                  <c:v>6.9500000000000006E-2</c:v>
                </c:pt>
                <c:pt idx="10">
                  <c:v>0.13109999999999999</c:v>
                </c:pt>
                <c:pt idx="11">
                  <c:v>0.152</c:v>
                </c:pt>
                <c:pt idx="12">
                  <c:v>0.19320000000000001</c:v>
                </c:pt>
                <c:pt idx="13">
                  <c:v>0.23619999999999999</c:v>
                </c:pt>
                <c:pt idx="14">
                  <c:v>0.34343434343434343</c:v>
                </c:pt>
                <c:pt idx="15">
                  <c:v>0.43434343434343431</c:v>
                </c:pt>
                <c:pt idx="16">
                  <c:v>0.47</c:v>
                </c:pt>
                <c:pt idx="17">
                  <c:v>0.54</c:v>
                </c:pt>
                <c:pt idx="18">
                  <c:v>0.61</c:v>
                </c:pt>
                <c:pt idx="19">
                  <c:v>0.67</c:v>
                </c:pt>
              </c:numCache>
            </c:numRef>
          </c:yVal>
          <c:smooth val="0"/>
          <c:extLst>
            <c:ext xmlns:c16="http://schemas.microsoft.com/office/drawing/2014/chart" uri="{C3380CC4-5D6E-409C-BE32-E72D297353CC}">
              <c16:uniqueId val="{00000004-7748-432A-ABFF-4B2CE44AB694}"/>
            </c:ext>
          </c:extLst>
        </c:ser>
        <c:ser>
          <c:idx val="5"/>
          <c:order val="5"/>
          <c:tx>
            <c:strRef>
              <c:f>'Rel %Ger &amp; LogTt MaA0d'!$H$2</c:f>
              <c:strCache>
                <c:ptCount val="1"/>
                <c:pt idx="0">
                  <c:v>20/30</c:v>
                </c:pt>
              </c:strCache>
            </c:strRef>
          </c:tx>
          <c:spPr>
            <a:ln w="19050">
              <a:noFill/>
            </a:ln>
          </c:spPr>
          <c:marker>
            <c:symbol val="triangle"/>
            <c:size val="5"/>
            <c:spPr>
              <a:solidFill>
                <a:schemeClr val="tx1"/>
              </a:solidFill>
              <a:ln>
                <a:solidFill>
                  <a:schemeClr val="tx1"/>
                </a:solidFill>
              </a:ln>
            </c:spPr>
          </c:marker>
          <c:xVal>
            <c:numRef>
              <c:f>'Rel %Ger &amp; LogTt MaA0d'!$G$6:$G$25</c:f>
              <c:numCache>
                <c:formatCode>0.00</c:formatCode>
                <c:ptCount val="20"/>
                <c:pt idx="0">
                  <c:v>2.3016515581036141</c:v>
                </c:pt>
                <c:pt idx="1">
                  <c:v>2.6026815537675954</c:v>
                </c:pt>
                <c:pt idx="2">
                  <c:v>2.7787728128232767</c:v>
                </c:pt>
                <c:pt idx="3">
                  <c:v>2.9037115494315766</c:v>
                </c:pt>
                <c:pt idx="4">
                  <c:v>3.0006215624396333</c:v>
                </c:pt>
                <c:pt idx="5">
                  <c:v>3.079802808487258</c:v>
                </c:pt>
                <c:pt idx="6">
                  <c:v>3.146749598117871</c:v>
                </c:pt>
                <c:pt idx="7">
                  <c:v>3.2047415450955579</c:v>
                </c:pt>
                <c:pt idx="8">
                  <c:v>3.2558940675429393</c:v>
                </c:pt>
                <c:pt idx="9">
                  <c:v>3.3016515581036141</c:v>
                </c:pt>
                <c:pt idx="10">
                  <c:v>3.3430442432618395</c:v>
                </c:pt>
                <c:pt idx="11">
                  <c:v>3.3808328041512392</c:v>
                </c:pt>
                <c:pt idx="12">
                  <c:v>3.415594910410451</c:v>
                </c:pt>
                <c:pt idx="13">
                  <c:v>3.4477795937818523</c:v>
                </c:pt>
                <c:pt idx="14">
                  <c:v>3.4777428171592955</c:v>
                </c:pt>
                <c:pt idx="15">
                  <c:v>3.5057715407595391</c:v>
                </c:pt>
                <c:pt idx="16">
                  <c:v>3.5321004794818882</c:v>
                </c:pt>
                <c:pt idx="17">
                  <c:v>3.5569240632069201</c:v>
                </c:pt>
                <c:pt idx="18">
                  <c:v>3.5804051590564434</c:v>
                </c:pt>
                <c:pt idx="19">
                  <c:v>3.6026815537675954</c:v>
                </c:pt>
              </c:numCache>
            </c:numRef>
          </c:xVal>
          <c:yVal>
            <c:numRef>
              <c:f>'Rel %Ger &amp; LogTt MaA0d'!$H$6:$H$25</c:f>
              <c:numCache>
                <c:formatCode>0.00</c:formatCode>
                <c:ptCount val="20"/>
                <c:pt idx="0">
                  <c:v>0.08</c:v>
                </c:pt>
                <c:pt idx="1">
                  <c:v>0.20499999999999999</c:v>
                </c:pt>
                <c:pt idx="2">
                  <c:v>0.53</c:v>
                </c:pt>
                <c:pt idx="3">
                  <c:v>0.59</c:v>
                </c:pt>
                <c:pt idx="4">
                  <c:v>0.61699999999999999</c:v>
                </c:pt>
                <c:pt idx="5">
                  <c:v>0.74747474747474751</c:v>
                </c:pt>
                <c:pt idx="6">
                  <c:v>0.79797979797979801</c:v>
                </c:pt>
                <c:pt idx="7">
                  <c:v>0.80808080808080807</c:v>
                </c:pt>
                <c:pt idx="8">
                  <c:v>0.8376555555555556</c:v>
                </c:pt>
                <c:pt idx="9">
                  <c:v>0.85858585858585856</c:v>
                </c:pt>
                <c:pt idx="10">
                  <c:v>0.89898989898989912</c:v>
                </c:pt>
                <c:pt idx="11">
                  <c:v>0.94899999999999995</c:v>
                </c:pt>
                <c:pt idx="12">
                  <c:v>0.94899999999999995</c:v>
                </c:pt>
                <c:pt idx="13">
                  <c:v>0.94899999999999995</c:v>
                </c:pt>
                <c:pt idx="14">
                  <c:v>0.94899999999999995</c:v>
                </c:pt>
                <c:pt idx="15">
                  <c:v>0.94899999999999995</c:v>
                </c:pt>
                <c:pt idx="16">
                  <c:v>0.94899999999999995</c:v>
                </c:pt>
                <c:pt idx="17">
                  <c:v>0.94899999999999995</c:v>
                </c:pt>
                <c:pt idx="18">
                  <c:v>0.9494949494949495</c:v>
                </c:pt>
                <c:pt idx="19">
                  <c:v>0.9494949494949495</c:v>
                </c:pt>
              </c:numCache>
            </c:numRef>
          </c:yVal>
          <c:smooth val="0"/>
          <c:extLst>
            <c:ext xmlns:c16="http://schemas.microsoft.com/office/drawing/2014/chart" uri="{C3380CC4-5D6E-409C-BE32-E72D297353CC}">
              <c16:uniqueId val="{00000005-7748-432A-ABFF-4B2CE44AB694}"/>
            </c:ext>
          </c:extLst>
        </c:ser>
        <c:dLbls>
          <c:showLegendKey val="0"/>
          <c:showVal val="0"/>
          <c:showCatName val="0"/>
          <c:showSerName val="0"/>
          <c:showPercent val="0"/>
          <c:showBubbleSize val="0"/>
        </c:dLbls>
        <c:axId val="227739136"/>
        <c:axId val="227745792"/>
      </c:scatterChart>
      <c:valAx>
        <c:axId val="227739136"/>
        <c:scaling>
          <c:orientation val="minMax"/>
          <c:max val="5"/>
          <c:min val="1"/>
        </c:scaling>
        <c:delete val="0"/>
        <c:axPos val="b"/>
        <c:title>
          <c:tx>
            <c:rich>
              <a:bodyPr/>
              <a:lstStyle/>
              <a:p>
                <a:pPr>
                  <a:defRPr sz="1200" b="1" i="0" u="none" strike="noStrike" baseline="0">
                    <a:solidFill>
                      <a:srgbClr val="000000"/>
                    </a:solidFill>
                    <a:latin typeface="Arial"/>
                    <a:ea typeface="Arial"/>
                    <a:cs typeface="Arial"/>
                  </a:defRPr>
                </a:pPr>
                <a:r>
                  <a:rPr lang="es-ES"/>
                  <a:t>log Thermaltime (hºC)</a:t>
                </a:r>
              </a:p>
            </c:rich>
          </c:tx>
          <c:layout>
            <c:manualLayout>
              <c:xMode val="edge"/>
              <c:yMode val="edge"/>
              <c:x val="0.35773947243713367"/>
              <c:y val="0.93469750484735481"/>
            </c:manualLayout>
          </c:layout>
          <c:overlay val="0"/>
          <c:spPr>
            <a:noFill/>
            <a:ln w="25400">
              <a:noFill/>
            </a:ln>
          </c:spPr>
        </c:title>
        <c:numFmt formatCode="General" sourceLinked="0"/>
        <c:majorTickMark val="in"/>
        <c:minorTickMark val="in"/>
        <c:tickLblPos val="nextTo"/>
        <c:spPr>
          <a:ln w="3175">
            <a:solidFill>
              <a:srgbClr val="000000"/>
            </a:solidFill>
            <a:prstDash val="solid"/>
          </a:ln>
        </c:spPr>
        <c:txPr>
          <a:bodyPr rot="0" vert="horz"/>
          <a:lstStyle/>
          <a:p>
            <a:pPr>
              <a:defRPr sz="1200" b="1" i="0" u="none" strike="noStrike" baseline="0">
                <a:solidFill>
                  <a:srgbClr val="000000"/>
                </a:solidFill>
                <a:latin typeface="Arial"/>
                <a:ea typeface="Arial"/>
                <a:cs typeface="Arial"/>
              </a:defRPr>
            </a:pPr>
            <a:endParaRPr lang="es-ES"/>
          </a:p>
        </c:txPr>
        <c:crossAx val="227745792"/>
        <c:crosses val="autoZero"/>
        <c:crossBetween val="midCat"/>
        <c:majorUnit val="0.5"/>
        <c:minorUnit val="0.25"/>
      </c:valAx>
      <c:valAx>
        <c:axId val="227745792"/>
        <c:scaling>
          <c:orientation val="minMax"/>
          <c:max val="1"/>
        </c:scaling>
        <c:delete val="0"/>
        <c:axPos val="l"/>
        <c:title>
          <c:tx>
            <c:rich>
              <a:bodyPr/>
              <a:lstStyle/>
              <a:p>
                <a:pPr>
                  <a:defRPr sz="1200" b="1" i="0" u="none" strike="noStrike" baseline="0">
                    <a:solidFill>
                      <a:srgbClr val="000000"/>
                    </a:solidFill>
                    <a:latin typeface="Arial"/>
                    <a:ea typeface="Arial"/>
                    <a:cs typeface="Arial"/>
                  </a:defRPr>
                </a:pPr>
                <a:r>
                  <a:rPr lang="es-ES"/>
                  <a:t>Accumulated germination (%)</a:t>
                </a:r>
              </a:p>
            </c:rich>
          </c:tx>
          <c:layout>
            <c:manualLayout>
              <c:xMode val="edge"/>
              <c:yMode val="edge"/>
              <c:x val="4.6650528247091406E-2"/>
              <c:y val="0.33720188785686911"/>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1200" b="1" i="0" u="none" strike="noStrike" baseline="0">
                <a:solidFill>
                  <a:srgbClr val="000000"/>
                </a:solidFill>
                <a:latin typeface="Arial"/>
                <a:ea typeface="Arial"/>
                <a:cs typeface="Arial"/>
              </a:defRPr>
            </a:pPr>
            <a:endParaRPr lang="es-ES"/>
          </a:p>
        </c:txPr>
        <c:crossAx val="227739136"/>
        <c:crossesAt val="1"/>
        <c:crossBetween val="midCat"/>
      </c:valAx>
      <c:spPr>
        <a:noFill/>
        <a:ln w="25400">
          <a:noFill/>
        </a:ln>
      </c:spPr>
    </c:plotArea>
    <c:plotVisOnly val="1"/>
    <c:dispBlanksAs val="gap"/>
    <c:showDLblsOverMax val="0"/>
  </c:chart>
  <c:spPr>
    <a:solidFill>
      <a:srgbClr val="FFFFFF"/>
    </a:solidFill>
    <a:ln w="9525">
      <a:noFill/>
    </a:ln>
  </c:spPr>
  <c:txPr>
    <a:bodyPr/>
    <a:lstStyle/>
    <a:p>
      <a:pPr>
        <a:defRPr sz="1000" b="0" i="0" u="none" strike="noStrike" baseline="0">
          <a:solidFill>
            <a:srgbClr val="000000"/>
          </a:solidFill>
          <a:latin typeface="Arial"/>
          <a:ea typeface="Arial"/>
          <a:cs typeface="Arial"/>
        </a:defRPr>
      </a:pPr>
      <a:endParaRPr lang="es-ES"/>
    </a:p>
  </c:txPr>
  <c:printSettings>
    <c:headerFooter alignWithMargins="0"/>
    <c:pageMargins b="1" l="0.75" r="0.75" t="1" header="0" footer="0"/>
    <c:pageSetup paperSize="9" orientation="landscape" horizontalDpi="300" verticalDpi="300"/>
  </c:printSettings>
</c:chartSpac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14</xdr:col>
      <xdr:colOff>13415</xdr:colOff>
      <xdr:row>11</xdr:row>
      <xdr:rowOff>22940</xdr:rowOff>
    </xdr:from>
    <xdr:to>
      <xdr:col>18</xdr:col>
      <xdr:colOff>603697</xdr:colOff>
      <xdr:row>30</xdr:row>
      <xdr:rowOff>157095</xdr:rowOff>
    </xdr:to>
    <xdr:sp macro="" textlink="">
      <xdr:nvSpPr>
        <xdr:cNvPr id="2" name="Rectángulo 1">
          <a:extLst>
            <a:ext uri="{FF2B5EF4-FFF2-40B4-BE49-F238E27FC236}">
              <a16:creationId xmlns:a16="http://schemas.microsoft.com/office/drawing/2014/main" id="{C3297C83-DF5C-4E6B-B7E2-3118DFA1FA15}"/>
            </a:ext>
          </a:extLst>
        </xdr:cNvPr>
        <xdr:cNvSpPr/>
      </xdr:nvSpPr>
      <xdr:spPr>
        <a:xfrm>
          <a:off x="10843340" y="2127965"/>
          <a:ext cx="3790682" cy="361078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4</xdr:row>
      <xdr:rowOff>0</xdr:rowOff>
    </xdr:from>
    <xdr:to>
      <xdr:col>13</xdr:col>
      <xdr:colOff>381000</xdr:colOff>
      <xdr:row>19</xdr:row>
      <xdr:rowOff>142875</xdr:rowOff>
    </xdr:to>
    <xdr:graphicFrame macro="">
      <xdr:nvGraphicFramePr>
        <xdr:cNvPr id="2" name="Chart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xdr:col>
      <xdr:colOff>71437</xdr:colOff>
      <xdr:row>12</xdr:row>
      <xdr:rowOff>111919</xdr:rowOff>
    </xdr:from>
    <xdr:to>
      <xdr:col>18</xdr:col>
      <xdr:colOff>465425</xdr:colOff>
      <xdr:row>30</xdr:row>
      <xdr:rowOff>45585</xdr:rowOff>
    </xdr:to>
    <xdr:graphicFrame macro="">
      <xdr:nvGraphicFramePr>
        <xdr:cNvPr id="2" name="Gráfico 14">
          <a:extLst>
            <a:ext uri="{FF2B5EF4-FFF2-40B4-BE49-F238E27FC236}">
              <a16:creationId xmlns:a16="http://schemas.microsoft.com/office/drawing/2014/main" id="{BFA89E53-0E34-410C-ADD5-5219D78B03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13</xdr:col>
      <xdr:colOff>161925</xdr:colOff>
      <xdr:row>2</xdr:row>
      <xdr:rowOff>161925</xdr:rowOff>
    </xdr:from>
    <xdr:to>
      <xdr:col>17</xdr:col>
      <xdr:colOff>270781</xdr:colOff>
      <xdr:row>39</xdr:row>
      <xdr:rowOff>187902</xdr:rowOff>
    </xdr:to>
    <xdr:graphicFrame macro="">
      <xdr:nvGraphicFramePr>
        <xdr:cNvPr id="3" name="Chart 23">
          <a:extLst>
            <a:ext uri="{FF2B5EF4-FFF2-40B4-BE49-F238E27FC236}">
              <a16:creationId xmlns:a16="http://schemas.microsoft.com/office/drawing/2014/main" id="{73D62C48-8C2F-4E99-BEE7-FA427C81E3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Fin%20de%20semana\Graficas%20temperaturas%20variables%20%20y%20base%20nov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Var_luz_Pobl"/>
      <sheetName val="Luz_Variable"/>
      <sheetName val="Germinacion_Poblacion oscur"/>
      <sheetName val="Sin Luz 3 d"/>
      <sheetName val="Sin Luz 5 d "/>
      <sheetName val="Sin Luz 7 d"/>
      <sheetName val="Sin Luz 10 d"/>
      <sheetName val="Hoja3"/>
    </sheetNames>
    <sheetDataSet>
      <sheetData sheetId="0"/>
      <sheetData sheetId="1"/>
      <sheetData sheetId="2"/>
      <sheetData sheetId="3"/>
      <sheetData sheetId="4"/>
      <sheetData sheetId="5"/>
      <sheetData sheetId="6"/>
      <sheetData sheetId="7"/>
      <sheetData sheetId="8"/>
      <sheetData sheetId="9">
        <row r="32">
          <cell r="W32" t="str">
            <v>0d</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70"/>
  <sheetViews>
    <sheetView tabSelected="1" zoomScaleNormal="100" workbookViewId="0">
      <selection activeCell="F7" sqref="F7"/>
    </sheetView>
  </sheetViews>
  <sheetFormatPr baseColWidth="10" defaultRowHeight="14.25" x14ac:dyDescent="0.2"/>
  <cols>
    <col min="1" max="1" width="13.42578125" style="41" customWidth="1"/>
    <col min="2" max="2" width="17" style="41" customWidth="1"/>
    <col min="3" max="3" width="13.5703125" style="41" customWidth="1"/>
    <col min="4" max="4" width="11.42578125" style="41"/>
    <col min="5" max="5" width="6.28515625" style="41" customWidth="1"/>
    <col min="6" max="6" width="5.7109375" style="41" customWidth="1"/>
    <col min="7" max="7" width="11" style="41" customWidth="1"/>
    <col min="8" max="27" width="12" style="41" customWidth="1"/>
    <col min="28" max="28" width="11.42578125" style="41"/>
    <col min="29" max="31" width="6.5703125" style="41" customWidth="1"/>
    <col min="32" max="32" width="8.7109375" style="41" customWidth="1"/>
    <col min="33" max="34" width="11.42578125" style="41"/>
    <col min="35" max="36" width="6.5703125" style="41" customWidth="1"/>
    <col min="37" max="37" width="9.42578125" style="41" customWidth="1"/>
    <col min="38" max="38" width="6.42578125" style="44" customWidth="1"/>
    <col min="39" max="43" width="11.42578125" style="41"/>
    <col min="44" max="44" width="15.5703125" style="41" customWidth="1"/>
    <col min="45" max="16384" width="11.42578125" style="41"/>
  </cols>
  <sheetData>
    <row r="1" spans="1:43" ht="15" x14ac:dyDescent="0.25">
      <c r="A1" s="40" t="s">
        <v>0</v>
      </c>
      <c r="B1" s="40" t="s">
        <v>38</v>
      </c>
      <c r="C1" s="40" t="s">
        <v>39</v>
      </c>
      <c r="H1" s="42"/>
      <c r="I1" s="42"/>
      <c r="J1" s="42"/>
      <c r="K1" s="42"/>
      <c r="L1" s="42"/>
      <c r="M1" s="42"/>
      <c r="N1" s="42"/>
      <c r="O1" s="42"/>
      <c r="P1" s="42"/>
      <c r="Q1" s="42"/>
      <c r="R1" s="42"/>
      <c r="S1" s="42"/>
      <c r="T1" s="42"/>
      <c r="U1" s="42"/>
      <c r="V1" s="42"/>
      <c r="W1" s="42"/>
      <c r="X1" s="42"/>
      <c r="Y1" s="42"/>
      <c r="Z1" s="42"/>
      <c r="AA1" s="42"/>
      <c r="AB1" s="43"/>
    </row>
    <row r="2" spans="1:43" ht="15" x14ac:dyDescent="0.2">
      <c r="A2" s="1" t="s">
        <v>1</v>
      </c>
      <c r="B2" s="1" t="s">
        <v>2</v>
      </c>
      <c r="C2" s="1" t="s">
        <v>3</v>
      </c>
      <c r="D2" s="1" t="s">
        <v>4</v>
      </c>
      <c r="F2" s="45"/>
      <c r="H2" s="42"/>
      <c r="I2" s="42"/>
      <c r="J2" s="42"/>
      <c r="K2" s="42"/>
      <c r="L2" s="42"/>
      <c r="M2" s="42"/>
      <c r="N2" s="42"/>
      <c r="O2" s="42"/>
      <c r="P2" s="42"/>
      <c r="Q2" s="42"/>
      <c r="R2" s="42"/>
      <c r="S2" s="42"/>
      <c r="T2" s="42"/>
      <c r="U2" s="42"/>
      <c r="V2" s="42"/>
      <c r="W2" s="42"/>
      <c r="X2" s="42"/>
      <c r="Y2" s="42"/>
      <c r="Z2" s="42"/>
      <c r="AA2" s="42"/>
      <c r="AB2" s="43"/>
    </row>
    <row r="3" spans="1:43" ht="15" x14ac:dyDescent="0.25">
      <c r="A3" s="1" t="s">
        <v>5</v>
      </c>
      <c r="B3" s="69">
        <f>24*D3</f>
        <v>378.78160032383073</v>
      </c>
      <c r="C3" s="69">
        <f>AQ21</f>
        <v>2.7589059561935105</v>
      </c>
      <c r="D3" s="70">
        <f>EXP(C3)</f>
        <v>15.782566680159613</v>
      </c>
      <c r="F3" s="45"/>
      <c r="H3" s="43"/>
      <c r="I3" s="43"/>
      <c r="J3" s="43"/>
      <c r="K3" s="43"/>
      <c r="L3" s="43"/>
      <c r="M3" s="43"/>
      <c r="N3" s="43"/>
      <c r="O3" s="43"/>
      <c r="P3" s="43"/>
      <c r="Q3" s="43"/>
      <c r="R3" s="43"/>
      <c r="S3" s="43"/>
      <c r="T3" s="43"/>
      <c r="U3" s="43"/>
      <c r="V3" s="43"/>
      <c r="W3" s="43"/>
      <c r="X3" s="43"/>
      <c r="Y3" s="43"/>
      <c r="Z3" s="43"/>
      <c r="AA3" s="43"/>
      <c r="AB3" s="43"/>
    </row>
    <row r="4" spans="1:43" ht="15" x14ac:dyDescent="0.25">
      <c r="A4" s="1" t="s">
        <v>6</v>
      </c>
      <c r="B4" s="47">
        <f>10^C4</f>
        <v>2.7338492206653466</v>
      </c>
      <c r="C4" s="48">
        <f>AQ20</f>
        <v>0.43677455835222556</v>
      </c>
      <c r="F4" s="45"/>
      <c r="H4" s="43"/>
      <c r="I4" s="43"/>
      <c r="J4" s="43"/>
      <c r="K4" s="43"/>
      <c r="L4" s="43"/>
      <c r="M4" s="43"/>
      <c r="N4" s="43"/>
      <c r="O4" s="43"/>
      <c r="P4" s="43"/>
      <c r="Q4" s="43"/>
      <c r="R4" s="43"/>
      <c r="S4" s="43"/>
      <c r="T4" s="43"/>
      <c r="U4" s="43"/>
      <c r="V4" s="43"/>
      <c r="W4" s="43"/>
      <c r="X4" s="43"/>
      <c r="Y4" s="43"/>
      <c r="Z4" s="43"/>
      <c r="AA4" s="43"/>
      <c r="AB4" s="43"/>
    </row>
    <row r="5" spans="1:43" ht="15" x14ac:dyDescent="0.25">
      <c r="A5" s="1" t="s">
        <v>7</v>
      </c>
      <c r="B5" s="49">
        <f>'Tb MaA0d'!$G$26</f>
        <v>16.654731457800509</v>
      </c>
      <c r="F5" s="45"/>
      <c r="H5" s="50"/>
      <c r="I5" s="50"/>
      <c r="J5" s="50"/>
      <c r="K5" s="50"/>
      <c r="L5" s="50"/>
      <c r="M5" s="50"/>
      <c r="N5" s="50"/>
      <c r="O5" s="50"/>
      <c r="P5" s="50"/>
      <c r="Q5" s="50"/>
      <c r="R5" s="50"/>
      <c r="S5" s="50"/>
      <c r="T5" s="50"/>
      <c r="U5" s="50"/>
      <c r="V5" s="50"/>
      <c r="W5" s="50"/>
      <c r="X5" s="50"/>
      <c r="Y5" s="50"/>
      <c r="Z5" s="50"/>
      <c r="AA5" s="50"/>
      <c r="AB5" s="43"/>
    </row>
    <row r="6" spans="1:43" ht="15" x14ac:dyDescent="0.25">
      <c r="A6" s="1" t="s">
        <v>8</v>
      </c>
      <c r="B6" s="46">
        <v>25</v>
      </c>
      <c r="F6" s="45"/>
      <c r="H6" s="43"/>
      <c r="I6" s="43"/>
      <c r="J6" s="43"/>
      <c r="K6" s="43"/>
      <c r="L6" s="43"/>
      <c r="M6" s="43"/>
      <c r="N6" s="43"/>
      <c r="O6" s="43"/>
      <c r="P6" s="43"/>
      <c r="Q6" s="43"/>
      <c r="R6" s="43"/>
      <c r="S6" s="43"/>
      <c r="T6" s="43"/>
      <c r="U6" s="43"/>
      <c r="V6" s="43"/>
      <c r="W6" s="43"/>
      <c r="X6" s="43"/>
      <c r="Y6" s="43"/>
      <c r="Z6" s="43"/>
      <c r="AA6" s="43"/>
      <c r="AB6" s="43"/>
    </row>
    <row r="7" spans="1:43" ht="15" x14ac:dyDescent="0.2">
      <c r="F7" s="45"/>
      <c r="H7" s="42"/>
      <c r="I7" s="42"/>
      <c r="J7" s="42"/>
      <c r="K7" s="42"/>
      <c r="L7" s="42"/>
      <c r="M7" s="42"/>
      <c r="N7" s="42"/>
      <c r="O7" s="42"/>
      <c r="P7" s="42"/>
      <c r="Q7" s="42"/>
      <c r="R7" s="42"/>
      <c r="S7" s="42"/>
      <c r="T7" s="42"/>
      <c r="U7" s="42"/>
      <c r="V7" s="42"/>
      <c r="W7" s="42"/>
      <c r="X7" s="42"/>
      <c r="Y7" s="42"/>
      <c r="Z7" s="42"/>
      <c r="AA7" s="42"/>
    </row>
    <row r="8" spans="1:43" x14ac:dyDescent="0.2">
      <c r="D8" s="41" t="s">
        <v>9</v>
      </c>
      <c r="J8" s="41" t="s">
        <v>10</v>
      </c>
      <c r="P8" s="41" t="s">
        <v>11</v>
      </c>
      <c r="V8" s="41" t="s">
        <v>12</v>
      </c>
      <c r="AB8" s="41" t="s">
        <v>13</v>
      </c>
      <c r="AH8" s="41" t="s">
        <v>14</v>
      </c>
    </row>
    <row r="9" spans="1:43" x14ac:dyDescent="0.2">
      <c r="A9" s="2" t="s">
        <v>15</v>
      </c>
      <c r="B9" s="3" t="s">
        <v>16</v>
      </c>
      <c r="C9" s="3" t="s">
        <v>16</v>
      </c>
      <c r="D9" s="4">
        <v>17.5</v>
      </c>
      <c r="E9" s="4"/>
      <c r="F9" s="4"/>
      <c r="G9" s="4"/>
      <c r="H9" s="4"/>
      <c r="I9" s="3" t="s">
        <v>16</v>
      </c>
      <c r="J9" s="4">
        <v>22.5</v>
      </c>
      <c r="K9" s="4"/>
      <c r="L9" s="4"/>
      <c r="M9" s="4"/>
      <c r="N9" s="4"/>
      <c r="O9" s="3" t="s">
        <v>16</v>
      </c>
      <c r="P9" s="4">
        <v>27.5</v>
      </c>
      <c r="Q9" s="4"/>
      <c r="R9" s="4"/>
      <c r="S9" s="4"/>
      <c r="T9" s="4"/>
      <c r="U9" s="3" t="s">
        <v>16</v>
      </c>
      <c r="V9" s="4">
        <v>20</v>
      </c>
      <c r="W9" s="4"/>
      <c r="X9" s="4"/>
      <c r="Y9" s="4"/>
      <c r="Z9" s="4"/>
      <c r="AA9" s="3" t="s">
        <v>16</v>
      </c>
      <c r="AB9" s="4">
        <v>25</v>
      </c>
      <c r="AC9" s="4"/>
      <c r="AD9" s="4"/>
      <c r="AE9" s="4"/>
      <c r="AF9" s="4"/>
      <c r="AG9" s="3" t="s">
        <v>16</v>
      </c>
      <c r="AH9" s="4">
        <v>22.5</v>
      </c>
      <c r="AI9" s="4"/>
      <c r="AJ9" s="4"/>
      <c r="AK9" s="4"/>
      <c r="AL9" s="16"/>
    </row>
    <row r="10" spans="1:43" x14ac:dyDescent="0.2">
      <c r="A10" s="2" t="s">
        <v>17</v>
      </c>
      <c r="B10" s="2" t="s">
        <v>18</v>
      </c>
      <c r="C10" s="2" t="s">
        <v>19</v>
      </c>
      <c r="D10" s="5" t="s">
        <v>20</v>
      </c>
      <c r="E10" s="5"/>
      <c r="F10" s="5"/>
      <c r="G10" s="5"/>
      <c r="H10" s="5"/>
      <c r="I10" s="2" t="s">
        <v>19</v>
      </c>
      <c r="J10" s="5" t="s">
        <v>20</v>
      </c>
      <c r="K10" s="5"/>
      <c r="L10" s="5"/>
      <c r="M10" s="5"/>
      <c r="N10" s="5"/>
      <c r="O10" s="2" t="s">
        <v>19</v>
      </c>
      <c r="P10" s="5" t="s">
        <v>20</v>
      </c>
      <c r="Q10" s="5"/>
      <c r="R10" s="5"/>
      <c r="S10" s="5"/>
      <c r="T10" s="5"/>
      <c r="U10" s="2" t="s">
        <v>19</v>
      </c>
      <c r="V10" s="5" t="s">
        <v>20</v>
      </c>
      <c r="W10" s="5"/>
      <c r="X10" s="5"/>
      <c r="Y10" s="5"/>
      <c r="Z10" s="5"/>
      <c r="AA10" s="2" t="s">
        <v>19</v>
      </c>
      <c r="AB10" s="5" t="s">
        <v>20</v>
      </c>
      <c r="AC10" s="5"/>
      <c r="AD10" s="5"/>
      <c r="AE10" s="5"/>
      <c r="AF10" s="5"/>
      <c r="AG10" s="2" t="s">
        <v>19</v>
      </c>
      <c r="AH10" s="5" t="s">
        <v>20</v>
      </c>
      <c r="AI10" s="5"/>
      <c r="AJ10" s="5"/>
      <c r="AK10" s="5"/>
      <c r="AL10" s="17"/>
    </row>
    <row r="11" spans="1:43" ht="18" x14ac:dyDescent="0.25">
      <c r="A11" s="2" t="s">
        <v>21</v>
      </c>
      <c r="B11" s="2" t="s">
        <v>22</v>
      </c>
      <c r="C11" s="2" t="s">
        <v>23</v>
      </c>
      <c r="D11" s="5" t="s">
        <v>24</v>
      </c>
      <c r="E11" s="5" t="s">
        <v>37</v>
      </c>
      <c r="F11" s="5" t="s">
        <v>36</v>
      </c>
      <c r="G11" s="5" t="s">
        <v>25</v>
      </c>
      <c r="H11" s="51"/>
      <c r="I11" s="2" t="s">
        <v>23</v>
      </c>
      <c r="J11" s="5" t="s">
        <v>24</v>
      </c>
      <c r="K11" s="5" t="s">
        <v>37</v>
      </c>
      <c r="L11" s="5" t="s">
        <v>36</v>
      </c>
      <c r="M11" s="5" t="s">
        <v>25</v>
      </c>
      <c r="N11" s="51"/>
      <c r="O11" s="2" t="s">
        <v>23</v>
      </c>
      <c r="P11" s="5" t="s">
        <v>24</v>
      </c>
      <c r="Q11" s="5" t="s">
        <v>37</v>
      </c>
      <c r="R11" s="5" t="s">
        <v>36</v>
      </c>
      <c r="S11" s="5" t="s">
        <v>25</v>
      </c>
      <c r="T11" s="51"/>
      <c r="U11" s="2" t="s">
        <v>23</v>
      </c>
      <c r="V11" s="5" t="s">
        <v>24</v>
      </c>
      <c r="W11" s="5" t="s">
        <v>37</v>
      </c>
      <c r="X11" s="5" t="s">
        <v>36</v>
      </c>
      <c r="Y11" s="5" t="s">
        <v>25</v>
      </c>
      <c r="Z11" s="51"/>
      <c r="AA11" s="2" t="s">
        <v>23</v>
      </c>
      <c r="AB11" s="5" t="s">
        <v>24</v>
      </c>
      <c r="AC11" s="5" t="s">
        <v>37</v>
      </c>
      <c r="AD11" s="5" t="s">
        <v>36</v>
      </c>
      <c r="AE11" s="5" t="s">
        <v>25</v>
      </c>
      <c r="AF11" s="51"/>
      <c r="AG11" s="2" t="s">
        <v>23</v>
      </c>
      <c r="AH11" s="5" t="s">
        <v>24</v>
      </c>
      <c r="AI11" s="5" t="s">
        <v>37</v>
      </c>
      <c r="AJ11" s="5" t="s">
        <v>36</v>
      </c>
      <c r="AK11" s="5" t="s">
        <v>25</v>
      </c>
      <c r="AL11" s="52"/>
    </row>
    <row r="12" spans="1:43" x14ac:dyDescent="0.2">
      <c r="A12" s="53">
        <v>1</v>
      </c>
      <c r="B12" s="53">
        <f>A12*24</f>
        <v>24</v>
      </c>
      <c r="C12" s="54">
        <f>LOG(($D$9-$B$5)*$B12)</f>
        <v>1.3072059481373999</v>
      </c>
      <c r="D12" s="42">
        <v>0</v>
      </c>
      <c r="E12" s="55"/>
      <c r="F12" s="55"/>
      <c r="G12" s="55"/>
      <c r="I12" s="54">
        <f>LOG((J$9-$B$5)*$B12)</f>
        <v>2.1470157099410891</v>
      </c>
      <c r="J12" s="43">
        <v>0</v>
      </c>
      <c r="K12" s="8"/>
      <c r="L12" s="8"/>
      <c r="M12" s="8"/>
      <c r="O12" s="54">
        <f>LOG((P$9-$B$5)*$B12)</f>
        <v>2.4154515518609401</v>
      </c>
      <c r="P12" s="42">
        <v>0</v>
      </c>
      <c r="Q12" s="55"/>
      <c r="R12" s="55"/>
      <c r="S12" s="55"/>
      <c r="U12" s="54">
        <f>LOG((V$9-$B$5)*$B12)</f>
        <v>1.9046422283039881</v>
      </c>
      <c r="V12" s="42">
        <v>0.04</v>
      </c>
      <c r="W12" s="8">
        <f t="shared" ref="W12:W27" si="0">(V12/1)</f>
        <v>0.04</v>
      </c>
      <c r="X12" s="8">
        <f>(W12-W$12)/(1-W$12)</f>
        <v>0</v>
      </c>
      <c r="Y12" s="55"/>
      <c r="Z12" s="43"/>
      <c r="AA12" s="54">
        <f>LOG((AB$9-$B$5)*$B12)</f>
        <v>2.3016515581036141</v>
      </c>
      <c r="AB12" s="50">
        <v>0.08</v>
      </c>
      <c r="AC12" s="8">
        <f>(AB12/1)</f>
        <v>0.08</v>
      </c>
      <c r="AD12" s="8">
        <f>(AC12-AC$12)/(1-AC$12)</f>
        <v>0</v>
      </c>
      <c r="AE12" s="55"/>
      <c r="AG12" s="54">
        <f>LOG((AH$9-$B$5)*$B12)</f>
        <v>2.1470157099410891</v>
      </c>
      <c r="AH12" s="43">
        <v>4.9999999999999996E-2</v>
      </c>
      <c r="AI12" s="8">
        <f>(AH12/1)</f>
        <v>4.9999999999999996E-2</v>
      </c>
      <c r="AJ12" s="8">
        <f>(AI12-AI$12)/(1-AI$12)</f>
        <v>0</v>
      </c>
      <c r="AK12" s="55"/>
    </row>
    <row r="13" spans="1:43" x14ac:dyDescent="0.2">
      <c r="A13" s="53">
        <v>2</v>
      </c>
      <c r="B13" s="53">
        <f t="shared" ref="B13:B31" si="1">A13*24</f>
        <v>48</v>
      </c>
      <c r="C13" s="54">
        <f t="shared" ref="C13:C31" si="2">LOG(($D$9-$B$5)*$B13)</f>
        <v>1.6082359438013809</v>
      </c>
      <c r="D13" s="42">
        <v>0</v>
      </c>
      <c r="E13" s="55"/>
      <c r="F13" s="55"/>
      <c r="G13" s="55"/>
      <c r="I13" s="54">
        <f t="shared" ref="I13:I31" si="3">LOG((J$9-$B$5)*$B13)</f>
        <v>2.4480457056050704</v>
      </c>
      <c r="J13" s="43">
        <v>0</v>
      </c>
      <c r="K13" s="8"/>
      <c r="L13" s="8"/>
      <c r="M13" s="25"/>
      <c r="N13" s="43"/>
      <c r="O13" s="54">
        <f t="shared" ref="O13:O31" si="4">LOG((P$9-$B$5)*$B13)</f>
        <v>2.7164815475249213</v>
      </c>
      <c r="P13" s="42">
        <v>6.0606060606060608E-2</v>
      </c>
      <c r="Q13" s="8">
        <f>(P13/1)</f>
        <v>6.0606060606060608E-2</v>
      </c>
      <c r="R13" s="8">
        <f>(Q13-Q$13)/(1-Q$13)</f>
        <v>0</v>
      </c>
      <c r="S13" s="55"/>
      <c r="U13" s="54">
        <f t="shared" ref="U13:U31" si="5">LOG((V$9-$B$5)*$B13)</f>
        <v>2.2056722239679694</v>
      </c>
      <c r="V13" s="42">
        <v>0.20333333333333334</v>
      </c>
      <c r="W13" s="8">
        <f t="shared" si="0"/>
        <v>0.20333333333333334</v>
      </c>
      <c r="X13" s="8">
        <f t="shared" ref="X13:X27" si="6">(W13-W$12)/(1-W$12)</f>
        <v>0.1701388888888889</v>
      </c>
      <c r="Y13" s="8">
        <f t="shared" ref="Y13:Y27" si="7">LN(X13/(1-W13))</f>
        <v>-1.5438212593006289</v>
      </c>
      <c r="Z13" s="43"/>
      <c r="AA13" s="54">
        <f t="shared" ref="AA13:AA31" si="8">LOG((AB$9-$B$5)*$B13)</f>
        <v>2.6026815537675954</v>
      </c>
      <c r="AB13" s="50">
        <v>0.20499999999999999</v>
      </c>
      <c r="AC13" s="8">
        <f t="shared" ref="AC13:AC23" si="9">(AB13/1)</f>
        <v>0.20499999999999999</v>
      </c>
      <c r="AD13" s="8">
        <f t="shared" ref="AD13:AD23" si="10">(AC13-AC$12)/(1-AC$12)</f>
        <v>0.1358695652173913</v>
      </c>
      <c r="AE13" s="25">
        <f>LN(AD13/(1-AC13))</f>
        <v>-1.7666467684129799</v>
      </c>
      <c r="AF13" s="56"/>
      <c r="AG13" s="54">
        <f t="shared" ref="AG13:AG31" si="11">LOG((AH$9-$B$5)*$B13)</f>
        <v>2.4480457056050704</v>
      </c>
      <c r="AH13" s="43">
        <v>0.27010000000000001</v>
      </c>
      <c r="AI13" s="8">
        <f>(AH13/1)</f>
        <v>0.27010000000000001</v>
      </c>
      <c r="AJ13" s="8">
        <f t="shared" ref="AJ13:AJ26" si="12">(AI13-AI$12)/(1-AI$12)</f>
        <v>0.23168421052631583</v>
      </c>
      <c r="AK13" s="8">
        <f>LN(AJ13/(1-AI13))</f>
        <v>-1.1475322555376199</v>
      </c>
      <c r="AL13" s="57"/>
    </row>
    <row r="14" spans="1:43" x14ac:dyDescent="0.2">
      <c r="A14" s="53">
        <v>3</v>
      </c>
      <c r="B14" s="53">
        <f t="shared" si="1"/>
        <v>72</v>
      </c>
      <c r="C14" s="54">
        <f t="shared" si="2"/>
        <v>1.7843272028570623</v>
      </c>
      <c r="D14" s="42">
        <v>0</v>
      </c>
      <c r="E14" s="55"/>
      <c r="F14" s="55"/>
      <c r="G14" s="55"/>
      <c r="I14" s="54">
        <f t="shared" si="3"/>
        <v>2.6241369646607513</v>
      </c>
      <c r="J14" s="43">
        <v>2.9411764705882356E-2</v>
      </c>
      <c r="K14" s="8">
        <f>(J14/1)</f>
        <v>2.9411764705882356E-2</v>
      </c>
      <c r="L14" s="8">
        <f>(K14-K$14)/(1-K$14)</f>
        <v>0</v>
      </c>
      <c r="M14" s="25"/>
      <c r="N14" s="43"/>
      <c r="O14" s="54">
        <f t="shared" si="4"/>
        <v>2.8925728065806027</v>
      </c>
      <c r="P14" s="42">
        <v>0.307</v>
      </c>
      <c r="Q14" s="8">
        <f>(P14/1)</f>
        <v>0.307</v>
      </c>
      <c r="R14" s="8">
        <f>(Q14-Q$13)/(1-Q$13)</f>
        <v>0.26229032258064516</v>
      </c>
      <c r="S14" s="8">
        <f>LN(R14/(1-Q14))</f>
        <v>-0.97157800746721212</v>
      </c>
      <c r="T14" s="56"/>
      <c r="U14" s="54">
        <f t="shared" si="5"/>
        <v>2.3817634830236507</v>
      </c>
      <c r="V14" s="42">
        <v>0.28282828282828282</v>
      </c>
      <c r="W14" s="8">
        <f t="shared" si="0"/>
        <v>0.28282828282828282</v>
      </c>
      <c r="X14" s="8">
        <f t="shared" si="6"/>
        <v>0.25294612794612792</v>
      </c>
      <c r="Y14" s="8">
        <f t="shared" si="7"/>
        <v>-1.0421387728540534</v>
      </c>
      <c r="Z14" s="43"/>
      <c r="AA14" s="54">
        <f t="shared" si="8"/>
        <v>2.7787728128232767</v>
      </c>
      <c r="AB14" s="50">
        <v>0.53</v>
      </c>
      <c r="AC14" s="8">
        <f t="shared" si="9"/>
        <v>0.53</v>
      </c>
      <c r="AD14" s="8">
        <f t="shared" si="10"/>
        <v>0.4891304347826087</v>
      </c>
      <c r="AE14" s="25">
        <f t="shared" ref="AE14:AE23" si="13">LN(AD14/(1-AC14))</f>
        <v>3.9896496999312248E-2</v>
      </c>
      <c r="AF14" s="56"/>
      <c r="AG14" s="54">
        <f t="shared" si="11"/>
        <v>2.6241369646607513</v>
      </c>
      <c r="AH14" s="43">
        <v>0.3347</v>
      </c>
      <c r="AI14" s="8">
        <f t="shared" ref="AI14:AI26" si="14">(AH14/1)</f>
        <v>0.3347</v>
      </c>
      <c r="AJ14" s="8">
        <f t="shared" si="12"/>
        <v>0.29968421052631583</v>
      </c>
      <c r="AK14" s="8">
        <f>LN(AJ14/(1-AI14))</f>
        <v>-0.79750877807629927</v>
      </c>
      <c r="AL14" s="57"/>
    </row>
    <row r="15" spans="1:43" x14ac:dyDescent="0.2">
      <c r="A15" s="53">
        <v>4</v>
      </c>
      <c r="B15" s="53">
        <f t="shared" si="1"/>
        <v>96</v>
      </c>
      <c r="C15" s="54">
        <f t="shared" si="2"/>
        <v>1.9092659394653622</v>
      </c>
      <c r="D15" s="42">
        <v>0</v>
      </c>
      <c r="E15" s="55"/>
      <c r="F15" s="55"/>
      <c r="G15" s="55"/>
      <c r="I15" s="54">
        <f t="shared" si="3"/>
        <v>2.7490757012690512</v>
      </c>
      <c r="J15" s="43">
        <v>0.19066666666666668</v>
      </c>
      <c r="K15" s="8">
        <f>(J15/1)</f>
        <v>0.19066666666666668</v>
      </c>
      <c r="L15" s="8">
        <f t="shared" ref="L15:L27" si="15">(K15-K$14)/(1-K$14)</f>
        <v>0.16614141414141415</v>
      </c>
      <c r="M15" s="25">
        <f t="shared" ref="M15:M26" si="16">LN(L15/(1-K15))</f>
        <v>-1.5833715453909776</v>
      </c>
      <c r="N15" s="43"/>
      <c r="O15" s="54">
        <f t="shared" si="4"/>
        <v>3.0175115431889026</v>
      </c>
      <c r="P15" s="42">
        <v>0.43440000000000001</v>
      </c>
      <c r="Q15" s="8">
        <f>(P15/1)</f>
        <v>0.43440000000000001</v>
      </c>
      <c r="R15" s="8">
        <f>(Q15-Q$13)/(1-Q$13)</f>
        <v>0.39790967741935485</v>
      </c>
      <c r="S15" s="8">
        <f>LN(R15/(1-Q15))</f>
        <v>-0.35166207621036627</v>
      </c>
      <c r="T15" s="56"/>
      <c r="U15" s="54">
        <f t="shared" si="5"/>
        <v>2.5067022196319506</v>
      </c>
      <c r="V15" s="42">
        <v>0.34660000000000002</v>
      </c>
      <c r="W15" s="8">
        <f t="shared" si="0"/>
        <v>0.34660000000000002</v>
      </c>
      <c r="X15" s="8">
        <f t="shared" si="6"/>
        <v>0.31937500000000008</v>
      </c>
      <c r="Y15" s="8">
        <f t="shared" si="7"/>
        <v>-0.71582353820900069</v>
      </c>
      <c r="Z15" s="43"/>
      <c r="AA15" s="54">
        <f t="shared" si="8"/>
        <v>2.9037115494315766</v>
      </c>
      <c r="AB15" s="50">
        <v>0.59</v>
      </c>
      <c r="AC15" s="8">
        <f t="shared" si="9"/>
        <v>0.59</v>
      </c>
      <c r="AD15" s="8">
        <f t="shared" si="10"/>
        <v>0.55434782608695654</v>
      </c>
      <c r="AE15" s="25">
        <f t="shared" si="13"/>
        <v>0.30163517495906905</v>
      </c>
      <c r="AF15" s="56"/>
      <c r="AG15" s="54">
        <f t="shared" si="11"/>
        <v>2.7490757012690512</v>
      </c>
      <c r="AH15" s="43">
        <v>0.38886666666666664</v>
      </c>
      <c r="AI15" s="8">
        <f t="shared" si="14"/>
        <v>0.38886666666666664</v>
      </c>
      <c r="AJ15" s="8">
        <f t="shared" si="12"/>
        <v>0.35670175438596491</v>
      </c>
      <c r="AK15" s="8">
        <f t="shared" ref="AK15:AK26" si="17">LN(AJ15/(1-AI15))</f>
        <v>-0.53841514612732244</v>
      </c>
      <c r="AL15" s="57"/>
      <c r="AP15" s="41" t="s">
        <v>26</v>
      </c>
      <c r="AQ15" s="47">
        <f>SLOPE(AQ25:AQ89,AP25:AP89)</f>
        <v>4.1527129489340044</v>
      </c>
    </row>
    <row r="16" spans="1:43" x14ac:dyDescent="0.2">
      <c r="A16" s="53">
        <v>5</v>
      </c>
      <c r="B16" s="53">
        <f t="shared" si="1"/>
        <v>120</v>
      </c>
      <c r="C16" s="54">
        <f t="shared" si="2"/>
        <v>2.0061759524734186</v>
      </c>
      <c r="D16" s="42">
        <v>0</v>
      </c>
      <c r="E16" s="55"/>
      <c r="F16" s="55"/>
      <c r="G16" s="55"/>
      <c r="I16" s="54">
        <f t="shared" si="3"/>
        <v>2.8459857142771079</v>
      </c>
      <c r="J16" s="43">
        <v>0.37</v>
      </c>
      <c r="K16" s="8">
        <f>(J16/1)</f>
        <v>0.37</v>
      </c>
      <c r="L16" s="8">
        <f t="shared" si="15"/>
        <v>0.35090909090909089</v>
      </c>
      <c r="M16" s="25">
        <f t="shared" si="16"/>
        <v>-0.58519262972507247</v>
      </c>
      <c r="N16" s="43"/>
      <c r="O16" s="54">
        <f t="shared" si="4"/>
        <v>3.1144215561969588</v>
      </c>
      <c r="P16" s="42">
        <v>0.49330000000000002</v>
      </c>
      <c r="Q16" s="8">
        <f t="shared" ref="Q16:Q26" si="18">(P16/1)</f>
        <v>0.49330000000000002</v>
      </c>
      <c r="R16" s="8">
        <f t="shared" ref="R16:R26" si="19">(Q16-Q$13)/(1-Q$13)</f>
        <v>0.46060967741935482</v>
      </c>
      <c r="S16" s="8">
        <f>LN(R16/(1-Q16))</f>
        <v>-9.5368114852785124E-2</v>
      </c>
      <c r="T16" s="56"/>
      <c r="U16" s="54">
        <f t="shared" si="5"/>
        <v>2.6036122326400069</v>
      </c>
      <c r="V16" s="42">
        <v>0.39219999999999999</v>
      </c>
      <c r="W16" s="8">
        <f t="shared" si="0"/>
        <v>0.39219999999999999</v>
      </c>
      <c r="X16" s="8">
        <f t="shared" si="6"/>
        <v>0.36687500000000001</v>
      </c>
      <c r="Y16" s="8">
        <f t="shared" si="7"/>
        <v>-0.50482468990033191</v>
      </c>
      <c r="Z16" s="43"/>
      <c r="AA16" s="54">
        <f t="shared" si="8"/>
        <v>3.0006215624396333</v>
      </c>
      <c r="AB16" s="50">
        <v>0.61699999999999999</v>
      </c>
      <c r="AC16" s="8">
        <f t="shared" si="9"/>
        <v>0.61699999999999999</v>
      </c>
      <c r="AD16" s="8">
        <f t="shared" si="10"/>
        <v>0.58369565217391306</v>
      </c>
      <c r="AE16" s="25">
        <f t="shared" si="13"/>
        <v>0.42134471426726977</v>
      </c>
      <c r="AF16" s="56"/>
      <c r="AG16" s="54">
        <f t="shared" si="11"/>
        <v>2.8459857142771079</v>
      </c>
      <c r="AH16" s="43">
        <v>0.48</v>
      </c>
      <c r="AI16" s="8">
        <f t="shared" si="14"/>
        <v>0.48</v>
      </c>
      <c r="AJ16" s="8">
        <f t="shared" si="12"/>
        <v>0.45263157894736844</v>
      </c>
      <c r="AK16" s="8">
        <f t="shared" si="17"/>
        <v>-0.13875030850031439</v>
      </c>
      <c r="AL16" s="57"/>
      <c r="AP16" s="41" t="s">
        <v>27</v>
      </c>
      <c r="AQ16" s="41">
        <f>INTERCEPT(AQ25:AQ89,AP25:AP89)</f>
        <v>-11.456944489175942</v>
      </c>
    </row>
    <row r="17" spans="1:43" x14ac:dyDescent="0.2">
      <c r="A17" s="53">
        <v>6</v>
      </c>
      <c r="B17" s="53">
        <f t="shared" si="1"/>
        <v>144</v>
      </c>
      <c r="C17" s="54">
        <f t="shared" si="2"/>
        <v>2.0853571985210433</v>
      </c>
      <c r="D17" s="42">
        <v>0</v>
      </c>
      <c r="E17" s="8"/>
      <c r="F17" s="8"/>
      <c r="G17" s="8"/>
      <c r="H17" s="56"/>
      <c r="I17" s="54">
        <f t="shared" si="3"/>
        <v>2.9251669603247326</v>
      </c>
      <c r="J17" s="43">
        <v>0.64500000000000002</v>
      </c>
      <c r="K17" s="8">
        <f t="shared" ref="K17:K26" si="20">(J17/1)</f>
        <v>0.64500000000000002</v>
      </c>
      <c r="L17" s="8">
        <f t="shared" si="15"/>
        <v>0.63424242424242427</v>
      </c>
      <c r="M17" s="25">
        <f t="shared" si="16"/>
        <v>0.58031346449814958</v>
      </c>
      <c r="N17" s="43"/>
      <c r="O17" s="54">
        <f t="shared" si="4"/>
        <v>3.1936028022445839</v>
      </c>
      <c r="P17" s="42">
        <v>0.53439999999999999</v>
      </c>
      <c r="Q17" s="8">
        <f t="shared" si="18"/>
        <v>0.53439999999999999</v>
      </c>
      <c r="R17" s="8">
        <f t="shared" si="19"/>
        <v>0.50436129032258059</v>
      </c>
      <c r="S17" s="8">
        <f t="shared" ref="S17:S26" si="21">LN(R17/(1-Q17))</f>
        <v>7.9965960720992102E-2</v>
      </c>
      <c r="T17" s="56"/>
      <c r="U17" s="54">
        <f t="shared" si="5"/>
        <v>2.6827934786876315</v>
      </c>
      <c r="V17" s="42">
        <v>0.42330000000000001</v>
      </c>
      <c r="W17" s="8">
        <f t="shared" si="0"/>
        <v>0.42330000000000001</v>
      </c>
      <c r="X17" s="8">
        <f t="shared" si="6"/>
        <v>0.39927083333333335</v>
      </c>
      <c r="Y17" s="8">
        <f t="shared" si="7"/>
        <v>-0.36768223371460229</v>
      </c>
      <c r="Z17" s="43"/>
      <c r="AA17" s="54">
        <f t="shared" si="8"/>
        <v>3.079802808487258</v>
      </c>
      <c r="AB17" s="50">
        <v>0.74747474747474751</v>
      </c>
      <c r="AC17" s="8">
        <f t="shared" si="9"/>
        <v>0.74747474747474751</v>
      </c>
      <c r="AD17" s="8">
        <f t="shared" si="10"/>
        <v>0.72551602986385599</v>
      </c>
      <c r="AE17" s="25">
        <f t="shared" si="13"/>
        <v>1.055371913283573</v>
      </c>
      <c r="AF17" s="56"/>
      <c r="AG17" s="54">
        <f t="shared" si="11"/>
        <v>2.9251669603247326</v>
      </c>
      <c r="AH17" s="43">
        <v>0.53856666666666664</v>
      </c>
      <c r="AI17" s="8">
        <f t="shared" si="14"/>
        <v>0.53856666666666664</v>
      </c>
      <c r="AJ17" s="8">
        <f t="shared" si="12"/>
        <v>0.514280701754386</v>
      </c>
      <c r="AK17" s="8">
        <f t="shared" si="17"/>
        <v>0.10843164172711622</v>
      </c>
      <c r="AL17" s="57"/>
    </row>
    <row r="18" spans="1:43" x14ac:dyDescent="0.2">
      <c r="A18" s="39">
        <v>7</v>
      </c>
      <c r="B18" s="53">
        <f t="shared" si="1"/>
        <v>168</v>
      </c>
      <c r="C18" s="54">
        <f t="shared" si="2"/>
        <v>2.1523039881516568</v>
      </c>
      <c r="D18" s="42">
        <v>0</v>
      </c>
      <c r="E18" s="8" t="s">
        <v>16</v>
      </c>
      <c r="F18" s="8" t="s">
        <v>16</v>
      </c>
      <c r="G18" s="8"/>
      <c r="H18" s="56"/>
      <c r="I18" s="54">
        <f t="shared" si="3"/>
        <v>2.9921137499553456</v>
      </c>
      <c r="J18" s="43">
        <v>0.72450000000000003</v>
      </c>
      <c r="K18" s="8">
        <f t="shared" si="20"/>
        <v>0.72450000000000003</v>
      </c>
      <c r="L18" s="8">
        <f t="shared" si="15"/>
        <v>0.71615151515151521</v>
      </c>
      <c r="M18" s="25">
        <f t="shared" si="16"/>
        <v>0.95530412932083686</v>
      </c>
      <c r="N18" s="43"/>
      <c r="O18" s="54">
        <f t="shared" si="4"/>
        <v>3.260549591875197</v>
      </c>
      <c r="P18" s="42">
        <v>0.59660000000000002</v>
      </c>
      <c r="Q18" s="8">
        <f t="shared" si="18"/>
        <v>0.59660000000000002</v>
      </c>
      <c r="R18" s="8">
        <f t="shared" si="19"/>
        <v>0.57057419354838712</v>
      </c>
      <c r="S18" s="8">
        <f t="shared" si="21"/>
        <v>0.34671458536723965</v>
      </c>
      <c r="T18" s="56"/>
      <c r="U18" s="54">
        <f t="shared" si="5"/>
        <v>2.749740268318245</v>
      </c>
      <c r="V18" s="42">
        <v>0.47889999999999999</v>
      </c>
      <c r="W18" s="8">
        <f t="shared" si="0"/>
        <v>0.47889999999999999</v>
      </c>
      <c r="X18" s="8">
        <f t="shared" si="6"/>
        <v>0.45718750000000002</v>
      </c>
      <c r="Y18" s="8">
        <f t="shared" si="7"/>
        <v>-0.13084837070072544</v>
      </c>
      <c r="Z18" s="43"/>
      <c r="AA18" s="54">
        <f t="shared" si="8"/>
        <v>3.146749598117871</v>
      </c>
      <c r="AB18" s="50">
        <v>0.79797979797979801</v>
      </c>
      <c r="AC18" s="8">
        <f t="shared" si="9"/>
        <v>0.79797979797979801</v>
      </c>
      <c r="AD18" s="8">
        <f t="shared" si="10"/>
        <v>0.78041282389108479</v>
      </c>
      <c r="AE18" s="25">
        <f t="shared" si="13"/>
        <v>1.3514553386715109</v>
      </c>
      <c r="AF18" s="56"/>
      <c r="AG18" s="54">
        <f t="shared" si="11"/>
        <v>2.9921137499553456</v>
      </c>
      <c r="AH18" s="43">
        <v>0.61406666666666665</v>
      </c>
      <c r="AI18" s="8">
        <f t="shared" si="14"/>
        <v>0.61406666666666665</v>
      </c>
      <c r="AJ18" s="8">
        <f t="shared" si="12"/>
        <v>0.59375438596491226</v>
      </c>
      <c r="AK18" s="8">
        <f t="shared" si="17"/>
        <v>0.43080109923304666</v>
      </c>
      <c r="AL18" s="57"/>
      <c r="AP18" s="41" t="s">
        <v>28</v>
      </c>
      <c r="AQ18" s="47">
        <f>(AQ17-AQ16)/AQ15</f>
        <v>2.7589059561935105</v>
      </c>
    </row>
    <row r="19" spans="1:43" x14ac:dyDescent="0.2">
      <c r="A19" s="53">
        <v>8</v>
      </c>
      <c r="B19" s="53">
        <f t="shared" si="1"/>
        <v>192</v>
      </c>
      <c r="C19" s="54">
        <f t="shared" si="2"/>
        <v>2.2102959351293432</v>
      </c>
      <c r="D19" s="42">
        <v>2.0202020202020204E-2</v>
      </c>
      <c r="E19" s="8">
        <f>(D19/1)</f>
        <v>2.0202020202020204E-2</v>
      </c>
      <c r="F19" s="8">
        <f>(E19-E$19)/(1-E$19)</f>
        <v>0</v>
      </c>
      <c r="G19" s="8" t="s">
        <v>16</v>
      </c>
      <c r="H19" s="56"/>
      <c r="I19" s="54">
        <f t="shared" si="3"/>
        <v>3.0501056969330325</v>
      </c>
      <c r="J19" s="43">
        <v>0.76549999999999996</v>
      </c>
      <c r="K19" s="8">
        <f t="shared" si="20"/>
        <v>0.76549999999999996</v>
      </c>
      <c r="L19" s="8">
        <f t="shared" si="15"/>
        <v>0.7583939393939394</v>
      </c>
      <c r="M19" s="25">
        <f t="shared" si="16"/>
        <v>1.1737473717170877</v>
      </c>
      <c r="N19" s="43"/>
      <c r="O19" s="54">
        <f t="shared" si="4"/>
        <v>3.3185415388528838</v>
      </c>
      <c r="P19" s="42">
        <v>0.63549999999999995</v>
      </c>
      <c r="Q19" s="8">
        <f t="shared" si="18"/>
        <v>0.63549999999999995</v>
      </c>
      <c r="R19" s="8">
        <f t="shared" si="19"/>
        <v>0.61198387096774187</v>
      </c>
      <c r="S19" s="8">
        <f t="shared" si="21"/>
        <v>0.5181793760884511</v>
      </c>
      <c r="T19" s="56"/>
      <c r="U19" s="54">
        <f t="shared" si="5"/>
        <v>2.8077322152959319</v>
      </c>
      <c r="V19" s="42">
        <v>0.52380000000000004</v>
      </c>
      <c r="W19" s="8">
        <f t="shared" si="0"/>
        <v>0.52380000000000004</v>
      </c>
      <c r="X19" s="8">
        <f t="shared" si="6"/>
        <v>0.5039583333333334</v>
      </c>
      <c r="Y19" s="8">
        <f t="shared" si="7"/>
        <v>5.6655658643419732E-2</v>
      </c>
      <c r="Z19" s="43"/>
      <c r="AA19" s="54">
        <f t="shared" si="8"/>
        <v>3.2047415450955579</v>
      </c>
      <c r="AB19" s="50">
        <v>0.80808080808080807</v>
      </c>
      <c r="AC19" s="8">
        <f t="shared" si="9"/>
        <v>0.80808080808080807</v>
      </c>
      <c r="AD19" s="8">
        <f t="shared" si="10"/>
        <v>0.79139218269653056</v>
      </c>
      <c r="AE19" s="25">
        <f t="shared" si="13"/>
        <v>1.4167192430726931</v>
      </c>
      <c r="AF19" s="56"/>
      <c r="AG19" s="54">
        <f t="shared" si="11"/>
        <v>3.0501056969330325</v>
      </c>
      <c r="AH19" s="43">
        <v>0.66956666666666675</v>
      </c>
      <c r="AI19" s="8">
        <f t="shared" si="14"/>
        <v>0.66956666666666675</v>
      </c>
      <c r="AJ19" s="8">
        <f t="shared" si="12"/>
        <v>0.6521754385964913</v>
      </c>
      <c r="AK19" s="8">
        <f t="shared" si="17"/>
        <v>0.67990867896300644</v>
      </c>
      <c r="AL19" s="57"/>
      <c r="AP19" s="41" t="s">
        <v>29</v>
      </c>
      <c r="AQ19" s="56">
        <f>10^AQ18</f>
        <v>573.9921542680911</v>
      </c>
    </row>
    <row r="20" spans="1:43" ht="15" x14ac:dyDescent="0.25">
      <c r="A20" s="53">
        <v>9</v>
      </c>
      <c r="B20" s="53">
        <f t="shared" si="1"/>
        <v>216</v>
      </c>
      <c r="C20" s="54">
        <f t="shared" si="2"/>
        <v>2.2614484575767246</v>
      </c>
      <c r="D20" s="42">
        <v>4.2000000000000003E-2</v>
      </c>
      <c r="E20" s="8">
        <f t="shared" ref="E19:E31" si="22">(D20/1)</f>
        <v>4.2000000000000003E-2</v>
      </c>
      <c r="F20" s="8">
        <f t="shared" ref="F20:F31" si="23">(E20-E$19)/(1-E$19)</f>
        <v>2.2247422680412372E-2</v>
      </c>
      <c r="G20" s="25">
        <f>LN(F20/(1-E20))</f>
        <v>-3.7626216106561632</v>
      </c>
      <c r="H20" s="56"/>
      <c r="I20" s="54">
        <f t="shared" si="3"/>
        <v>3.1012582193804139</v>
      </c>
      <c r="J20" s="43">
        <v>0.80220000000000002</v>
      </c>
      <c r="K20" s="8">
        <f t="shared" si="20"/>
        <v>0.80220000000000002</v>
      </c>
      <c r="L20" s="8">
        <f t="shared" si="15"/>
        <v>0.79620606060606058</v>
      </c>
      <c r="M20" s="25">
        <f t="shared" si="16"/>
        <v>1.3926016032628028</v>
      </c>
      <c r="N20" s="43"/>
      <c r="O20" s="54">
        <f t="shared" si="4"/>
        <v>3.3696940613002648</v>
      </c>
      <c r="P20" s="42">
        <v>0.72330000000000005</v>
      </c>
      <c r="Q20" s="8">
        <f t="shared" si="18"/>
        <v>0.72330000000000005</v>
      </c>
      <c r="R20" s="8">
        <f t="shared" si="19"/>
        <v>0.70544838709677427</v>
      </c>
      <c r="S20" s="8">
        <f t="shared" si="21"/>
        <v>0.93589972391704923</v>
      </c>
      <c r="T20" s="56"/>
      <c r="U20" s="54">
        <f t="shared" si="5"/>
        <v>2.8588847377433129</v>
      </c>
      <c r="V20" s="42">
        <v>0.59640000000000004</v>
      </c>
      <c r="W20" s="8">
        <f t="shared" si="0"/>
        <v>0.59640000000000004</v>
      </c>
      <c r="X20" s="8">
        <f t="shared" si="6"/>
        <v>0.57958333333333334</v>
      </c>
      <c r="Y20" s="8">
        <f t="shared" si="7"/>
        <v>0.36188516609008919</v>
      </c>
      <c r="Z20" s="43"/>
      <c r="AA20" s="54">
        <f t="shared" si="8"/>
        <v>3.2558940675429393</v>
      </c>
      <c r="AB20" s="50">
        <v>0.8376555555555556</v>
      </c>
      <c r="AC20" s="8">
        <f t="shared" si="9"/>
        <v>0.8376555555555556</v>
      </c>
      <c r="AD20" s="8">
        <f t="shared" si="10"/>
        <v>0.8235386473429952</v>
      </c>
      <c r="AE20" s="25">
        <f t="shared" si="13"/>
        <v>1.6238902007672569</v>
      </c>
      <c r="AF20" s="56"/>
      <c r="AG20" s="54">
        <f t="shared" si="11"/>
        <v>3.1012582193804139</v>
      </c>
      <c r="AH20" s="43">
        <v>0.73470000000000002</v>
      </c>
      <c r="AI20" s="8">
        <f t="shared" si="14"/>
        <v>0.73470000000000002</v>
      </c>
      <c r="AJ20" s="8">
        <f t="shared" si="12"/>
        <v>0.72073684210526312</v>
      </c>
      <c r="AK20" s="8">
        <f t="shared" si="17"/>
        <v>0.99941281937087389</v>
      </c>
      <c r="AL20" s="57"/>
      <c r="AP20" s="40" t="s">
        <v>30</v>
      </c>
      <c r="AQ20" s="40">
        <f>PI()/(AQ15*SQRT(3))</f>
        <v>0.43677455835222556</v>
      </c>
    </row>
    <row r="21" spans="1:43" ht="15" x14ac:dyDescent="0.25">
      <c r="A21" s="53">
        <v>10</v>
      </c>
      <c r="B21" s="53">
        <f t="shared" si="1"/>
        <v>240</v>
      </c>
      <c r="C21" s="54">
        <f t="shared" si="2"/>
        <v>2.3072059481373999</v>
      </c>
      <c r="D21" s="42">
        <v>6.9500000000000006E-2</v>
      </c>
      <c r="E21" s="8">
        <f t="shared" si="22"/>
        <v>6.9500000000000006E-2</v>
      </c>
      <c r="F21" s="8">
        <f t="shared" si="23"/>
        <v>5.0314432989690724E-2</v>
      </c>
      <c r="G21" s="25">
        <f>LN(F21/(1-E21))</f>
        <v>-2.9174301019706683</v>
      </c>
      <c r="H21" s="56"/>
      <c r="I21" s="54">
        <f t="shared" si="3"/>
        <v>3.1470157099410891</v>
      </c>
      <c r="J21" s="43">
        <v>0.83489999999999998</v>
      </c>
      <c r="K21" s="8">
        <f t="shared" si="20"/>
        <v>0.83489999999999998</v>
      </c>
      <c r="L21" s="8">
        <f t="shared" si="15"/>
        <v>0.82989696969696969</v>
      </c>
      <c r="M21" s="25">
        <f t="shared" si="16"/>
        <v>1.6147502092642183</v>
      </c>
      <c r="N21" s="43"/>
      <c r="O21" s="54">
        <f t="shared" si="4"/>
        <v>3.4154515518609401</v>
      </c>
      <c r="P21" s="42">
        <v>0.76770000000000005</v>
      </c>
      <c r="Q21" s="8">
        <f t="shared" si="18"/>
        <v>0.76770000000000005</v>
      </c>
      <c r="R21" s="8">
        <f t="shared" si="19"/>
        <v>0.75271290322580653</v>
      </c>
      <c r="S21" s="8">
        <f t="shared" si="21"/>
        <v>1.1756542447049501</v>
      </c>
      <c r="T21" s="56"/>
      <c r="U21" s="54">
        <f t="shared" si="5"/>
        <v>2.9046422283039881</v>
      </c>
      <c r="V21" s="42">
        <v>0.62329999999999997</v>
      </c>
      <c r="W21" s="8">
        <f t="shared" si="0"/>
        <v>0.62329999999999997</v>
      </c>
      <c r="X21" s="8">
        <f t="shared" si="6"/>
        <v>0.60760416666666661</v>
      </c>
      <c r="Y21" s="8">
        <f t="shared" si="7"/>
        <v>0.47807451358185155</v>
      </c>
      <c r="Z21" s="43"/>
      <c r="AA21" s="54">
        <f t="shared" si="8"/>
        <v>3.3016515581036141</v>
      </c>
      <c r="AB21" s="50">
        <v>0.85858585858585856</v>
      </c>
      <c r="AC21" s="8">
        <f t="shared" si="9"/>
        <v>0.85858585858585856</v>
      </c>
      <c r="AD21" s="8">
        <f t="shared" si="10"/>
        <v>0.84628897672375936</v>
      </c>
      <c r="AE21" s="25">
        <f t="shared" si="13"/>
        <v>1.7891681228699581</v>
      </c>
      <c r="AF21" s="56"/>
      <c r="AG21" s="54">
        <f t="shared" si="11"/>
        <v>3.1470157099410891</v>
      </c>
      <c r="AH21" s="43">
        <v>0.7738666666666667</v>
      </c>
      <c r="AI21" s="8">
        <f t="shared" si="14"/>
        <v>0.7738666666666667</v>
      </c>
      <c r="AJ21" s="8">
        <f t="shared" si="12"/>
        <v>0.76196491228070173</v>
      </c>
      <c r="AK21" s="8">
        <f t="shared" si="17"/>
        <v>1.2147757119411533</v>
      </c>
      <c r="AL21" s="57"/>
      <c r="AO21" s="41">
        <f>24*D3</f>
        <v>378.78160032383073</v>
      </c>
      <c r="AP21" s="40" t="s">
        <v>31</v>
      </c>
      <c r="AQ21" s="40">
        <f>-AQ16/AQ15</f>
        <v>2.7589059561935105</v>
      </c>
    </row>
    <row r="22" spans="1:43" x14ac:dyDescent="0.2">
      <c r="A22" s="53">
        <v>11</v>
      </c>
      <c r="B22" s="53">
        <f t="shared" si="1"/>
        <v>264</v>
      </c>
      <c r="C22" s="54">
        <f t="shared" si="2"/>
        <v>2.3485986332956248</v>
      </c>
      <c r="D22" s="42">
        <v>0.13109999999999999</v>
      </c>
      <c r="E22" s="8">
        <f t="shared" si="22"/>
        <v>0.13109999999999999</v>
      </c>
      <c r="F22" s="8">
        <f t="shared" si="23"/>
        <v>0.11318453608247422</v>
      </c>
      <c r="G22" s="25">
        <f>LN(F22/(1-E22))</f>
        <v>-2.0382084944529506</v>
      </c>
      <c r="H22" s="11"/>
      <c r="I22" s="54">
        <f t="shared" si="3"/>
        <v>3.1884083950993141</v>
      </c>
      <c r="J22" s="43">
        <v>0.84399999999999997</v>
      </c>
      <c r="K22" s="8">
        <f t="shared" si="20"/>
        <v>0.84399999999999997</v>
      </c>
      <c r="L22" s="8">
        <f t="shared" si="15"/>
        <v>0.83927272727272728</v>
      </c>
      <c r="M22" s="25">
        <f t="shared" si="16"/>
        <v>1.6826797086999732</v>
      </c>
      <c r="N22" s="43"/>
      <c r="O22" s="54">
        <f t="shared" si="4"/>
        <v>3.4568442370191654</v>
      </c>
      <c r="P22" s="42">
        <v>0.81220000000000003</v>
      </c>
      <c r="Q22" s="8">
        <f t="shared" si="18"/>
        <v>0.81220000000000003</v>
      </c>
      <c r="R22" s="8">
        <f t="shared" si="19"/>
        <v>0.80008387096774203</v>
      </c>
      <c r="S22" s="8">
        <f t="shared" si="21"/>
        <v>1.4493389941082491</v>
      </c>
      <c r="T22" s="56"/>
      <c r="U22" s="54">
        <f t="shared" si="5"/>
        <v>2.946034913462213</v>
      </c>
      <c r="V22" s="42">
        <v>0.69769999999999999</v>
      </c>
      <c r="W22" s="8">
        <f t="shared" si="0"/>
        <v>0.69769999999999999</v>
      </c>
      <c r="X22" s="8">
        <f t="shared" si="6"/>
        <v>0.68510416666666663</v>
      </c>
      <c r="Y22" s="8">
        <f t="shared" si="7"/>
        <v>0.81815099304214789</v>
      </c>
      <c r="Z22" s="43"/>
      <c r="AA22" s="54">
        <f t="shared" si="8"/>
        <v>3.3430442432618395</v>
      </c>
      <c r="AB22" s="50">
        <v>0.89898989898989912</v>
      </c>
      <c r="AC22" s="8">
        <f t="shared" si="9"/>
        <v>0.89898989898989912</v>
      </c>
      <c r="AD22" s="8">
        <f t="shared" si="10"/>
        <v>0.89020641194554251</v>
      </c>
      <c r="AE22" s="25">
        <f t="shared" si="13"/>
        <v>2.176232837528806</v>
      </c>
      <c r="AF22" s="56"/>
      <c r="AG22" s="54">
        <f t="shared" si="11"/>
        <v>3.1884083950993141</v>
      </c>
      <c r="AH22" s="43">
        <v>0.85</v>
      </c>
      <c r="AI22" s="8">
        <f t="shared" si="14"/>
        <v>0.85</v>
      </c>
      <c r="AJ22" s="8">
        <f t="shared" si="12"/>
        <v>0.84210526315789469</v>
      </c>
      <c r="AK22" s="8">
        <f t="shared" si="17"/>
        <v>1.725269727959222</v>
      </c>
      <c r="AL22" s="57"/>
    </row>
    <row r="23" spans="1:43" x14ac:dyDescent="0.2">
      <c r="A23" s="53">
        <v>12</v>
      </c>
      <c r="B23" s="53">
        <f t="shared" si="1"/>
        <v>288</v>
      </c>
      <c r="C23" s="54">
        <f t="shared" si="2"/>
        <v>2.3863871941850245</v>
      </c>
      <c r="D23" s="42">
        <v>0.152</v>
      </c>
      <c r="E23" s="8">
        <f t="shared" si="22"/>
        <v>0.152</v>
      </c>
      <c r="F23" s="8">
        <f t="shared" si="23"/>
        <v>0.13451546391752578</v>
      </c>
      <c r="G23" s="25">
        <f t="shared" ref="G22:G31" si="24">LN(F23/(1-E23))</f>
        <v>-1.8412014699944361</v>
      </c>
      <c r="H23" s="11"/>
      <c r="I23" s="54">
        <f t="shared" si="3"/>
        <v>3.2261969559887138</v>
      </c>
      <c r="J23" s="43">
        <v>0.84550000000000003</v>
      </c>
      <c r="K23" s="8">
        <f t="shared" si="20"/>
        <v>0.84550000000000003</v>
      </c>
      <c r="L23" s="8">
        <f t="shared" si="15"/>
        <v>0.8408181818181818</v>
      </c>
      <c r="M23" s="25">
        <f t="shared" si="16"/>
        <v>1.6941813474180896</v>
      </c>
      <c r="N23" s="43"/>
      <c r="O23" s="54">
        <f t="shared" si="4"/>
        <v>3.4946327979085652</v>
      </c>
      <c r="P23" s="42">
        <v>0.83450000000000002</v>
      </c>
      <c r="Q23" s="8">
        <f t="shared" si="18"/>
        <v>0.83450000000000002</v>
      </c>
      <c r="R23" s="8">
        <f t="shared" si="19"/>
        <v>0.82382258064516134</v>
      </c>
      <c r="S23" s="8">
        <f t="shared" si="21"/>
        <v>1.6049839971577875</v>
      </c>
      <c r="T23" s="56"/>
      <c r="U23" s="54">
        <f t="shared" si="5"/>
        <v>2.9838234743516128</v>
      </c>
      <c r="V23" s="42">
        <v>0.74560000000000004</v>
      </c>
      <c r="W23" s="8">
        <f t="shared" si="0"/>
        <v>0.74560000000000004</v>
      </c>
      <c r="X23" s="8">
        <f t="shared" si="6"/>
        <v>0.73499999999999999</v>
      </c>
      <c r="Y23" s="8">
        <f t="shared" si="7"/>
        <v>1.0609626677468698</v>
      </c>
      <c r="Z23" s="43"/>
      <c r="AA23" s="54">
        <f t="shared" si="8"/>
        <v>3.3808328041512392</v>
      </c>
      <c r="AB23" s="50">
        <v>0.94899999999999995</v>
      </c>
      <c r="AC23" s="8">
        <f t="shared" si="9"/>
        <v>0.94899999999999995</v>
      </c>
      <c r="AD23" s="8">
        <f t="shared" si="10"/>
        <v>0.94456521739130428</v>
      </c>
      <c r="AE23" s="25">
        <f t="shared" si="13"/>
        <v>2.9188991014801164</v>
      </c>
      <c r="AF23" s="56"/>
      <c r="AG23" s="54">
        <f t="shared" si="11"/>
        <v>3.2261969559887138</v>
      </c>
      <c r="AH23" s="43">
        <v>0.89533333333333331</v>
      </c>
      <c r="AI23" s="8">
        <f t="shared" si="14"/>
        <v>0.89533333333333331</v>
      </c>
      <c r="AJ23" s="8">
        <f t="shared" si="12"/>
        <v>0.88982456140350874</v>
      </c>
      <c r="AK23" s="8">
        <f t="shared" si="17"/>
        <v>2.1402436240364136</v>
      </c>
      <c r="AL23" s="57"/>
    </row>
    <row r="24" spans="1:43" ht="15.75" customHeight="1" x14ac:dyDescent="0.25">
      <c r="A24" s="53">
        <v>13</v>
      </c>
      <c r="B24" s="53">
        <f t="shared" si="1"/>
        <v>312</v>
      </c>
      <c r="C24" s="54">
        <f t="shared" si="2"/>
        <v>2.4211493004442364</v>
      </c>
      <c r="D24" s="42">
        <v>0.19320000000000001</v>
      </c>
      <c r="E24" s="8">
        <f t="shared" si="22"/>
        <v>0.19320000000000001</v>
      </c>
      <c r="F24" s="8">
        <f t="shared" si="23"/>
        <v>0.17656494845360826</v>
      </c>
      <c r="G24" s="25">
        <f t="shared" si="24"/>
        <v>-1.5193870174875777</v>
      </c>
      <c r="H24" s="11"/>
      <c r="I24" s="54">
        <f t="shared" si="3"/>
        <v>3.2609590622479256</v>
      </c>
      <c r="J24" s="43">
        <v>0.86770000000000003</v>
      </c>
      <c r="K24" s="8">
        <f t="shared" si="20"/>
        <v>0.86770000000000003</v>
      </c>
      <c r="L24" s="8">
        <f t="shared" si="15"/>
        <v>0.86369090909090906</v>
      </c>
      <c r="M24" s="25">
        <f t="shared" si="16"/>
        <v>1.876142889569713</v>
      </c>
      <c r="N24" s="43"/>
      <c r="O24" s="54">
        <f t="shared" si="4"/>
        <v>3.529394904167777</v>
      </c>
      <c r="P24" s="42">
        <v>0.86770000000000003</v>
      </c>
      <c r="Q24" s="8">
        <f t="shared" si="18"/>
        <v>0.86770000000000003</v>
      </c>
      <c r="R24" s="8">
        <f t="shared" si="19"/>
        <v>0.85916451612903222</v>
      </c>
      <c r="S24" s="8">
        <f t="shared" si="21"/>
        <v>1.8708883530483698</v>
      </c>
      <c r="T24" s="56"/>
      <c r="U24" s="54">
        <f t="shared" si="5"/>
        <v>3.0185855806108246</v>
      </c>
      <c r="V24" s="42">
        <v>0.81220000000000003</v>
      </c>
      <c r="W24" s="8">
        <f t="shared" si="0"/>
        <v>0.81220000000000003</v>
      </c>
      <c r="X24" s="8">
        <f t="shared" si="6"/>
        <v>0.80437500000000006</v>
      </c>
      <c r="Y24" s="8">
        <f t="shared" si="7"/>
        <v>1.4546880115762288</v>
      </c>
      <c r="Z24" s="43"/>
      <c r="AA24" s="54">
        <f t="shared" si="8"/>
        <v>3.415594910410451</v>
      </c>
      <c r="AB24" s="50">
        <v>0.94899999999999995</v>
      </c>
      <c r="AC24" s="8"/>
      <c r="AD24" s="8"/>
      <c r="AE24" s="8"/>
      <c r="AF24" s="56"/>
      <c r="AG24" s="54">
        <f t="shared" si="11"/>
        <v>3.2609590622479256</v>
      </c>
      <c r="AH24" s="43">
        <v>0.93076464646464652</v>
      </c>
      <c r="AI24" s="8">
        <f t="shared" si="14"/>
        <v>0.93076464646464652</v>
      </c>
      <c r="AJ24" s="8">
        <f t="shared" si="12"/>
        <v>0.92712068048910157</v>
      </c>
      <c r="AK24" s="8">
        <f t="shared" si="17"/>
        <v>2.5945721196041927</v>
      </c>
      <c r="AL24" s="57"/>
      <c r="AP24" s="41" t="s">
        <v>23</v>
      </c>
      <c r="AQ24" s="51" t="s">
        <v>25</v>
      </c>
    </row>
    <row r="25" spans="1:43" x14ac:dyDescent="0.2">
      <c r="A25" s="53">
        <v>14</v>
      </c>
      <c r="B25" s="53">
        <f t="shared" si="1"/>
        <v>336</v>
      </c>
      <c r="C25" s="54">
        <f t="shared" si="2"/>
        <v>2.4533339838156376</v>
      </c>
      <c r="D25" s="42">
        <v>0.23619999999999999</v>
      </c>
      <c r="E25" s="8">
        <f t="shared" si="22"/>
        <v>0.23619999999999999</v>
      </c>
      <c r="F25" s="8">
        <f t="shared" si="23"/>
        <v>0.22045154639175257</v>
      </c>
      <c r="G25" s="25">
        <f t="shared" si="24"/>
        <v>-1.2426280483069119</v>
      </c>
      <c r="H25" s="11"/>
      <c r="I25" s="54">
        <f t="shared" si="3"/>
        <v>3.2931437456193269</v>
      </c>
      <c r="J25" s="43">
        <v>0.89219999999999999</v>
      </c>
      <c r="K25" s="8">
        <f t="shared" si="20"/>
        <v>0.89219999999999999</v>
      </c>
      <c r="L25" s="8">
        <f t="shared" si="15"/>
        <v>0.88893333333333335</v>
      </c>
      <c r="M25" s="25">
        <f t="shared" si="16"/>
        <v>2.1097445836008983</v>
      </c>
      <c r="N25" s="43"/>
      <c r="O25" s="54">
        <f t="shared" si="4"/>
        <v>3.5615795875391782</v>
      </c>
      <c r="P25" s="42">
        <v>0.90110000000000001</v>
      </c>
      <c r="Q25" s="8">
        <f t="shared" si="18"/>
        <v>0.90110000000000001</v>
      </c>
      <c r="R25" s="8">
        <f t="shared" si="19"/>
        <v>0.89471935483870968</v>
      </c>
      <c r="S25" s="8">
        <f t="shared" si="21"/>
        <v>2.2024008604602181</v>
      </c>
      <c r="T25" s="56"/>
      <c r="U25" s="54">
        <f t="shared" si="5"/>
        <v>3.0507702639822263</v>
      </c>
      <c r="V25" s="42">
        <v>0.84550000000000003</v>
      </c>
      <c r="W25" s="8">
        <f t="shared" si="0"/>
        <v>0.84550000000000003</v>
      </c>
      <c r="X25" s="8">
        <f t="shared" si="6"/>
        <v>0.83906250000000004</v>
      </c>
      <c r="Y25" s="8">
        <f t="shared" si="7"/>
        <v>1.6920911007994843</v>
      </c>
      <c r="Z25" s="43"/>
      <c r="AA25" s="54">
        <f t="shared" si="8"/>
        <v>3.4477795937818523</v>
      </c>
      <c r="AB25" s="50">
        <v>0.94899999999999995</v>
      </c>
      <c r="AC25" s="8"/>
      <c r="AD25" s="8"/>
      <c r="AE25" s="8"/>
      <c r="AF25" s="56"/>
      <c r="AG25" s="54">
        <f t="shared" si="11"/>
        <v>3.2931437456193269</v>
      </c>
      <c r="AH25" s="43">
        <v>0.93873131313131319</v>
      </c>
      <c r="AI25" s="8">
        <f t="shared" si="14"/>
        <v>0.93873131313131319</v>
      </c>
      <c r="AJ25" s="8">
        <f t="shared" si="12"/>
        <v>0.93550664540138229</v>
      </c>
      <c r="AK25" s="8">
        <f t="shared" si="17"/>
        <v>2.7258193546438849</v>
      </c>
      <c r="AL25" s="57"/>
      <c r="AM25" s="56"/>
      <c r="AN25" s="56"/>
      <c r="AO25" s="41" t="s">
        <v>57</v>
      </c>
      <c r="AP25" s="56">
        <v>2.2375437381428749</v>
      </c>
      <c r="AQ25" s="56">
        <v>-3.76</v>
      </c>
    </row>
    <row r="26" spans="1:43" x14ac:dyDescent="0.2">
      <c r="A26" s="53">
        <v>15</v>
      </c>
      <c r="B26" s="53">
        <f t="shared" si="1"/>
        <v>360</v>
      </c>
      <c r="C26" s="54">
        <f t="shared" si="2"/>
        <v>2.4832972071930812</v>
      </c>
      <c r="D26" s="42">
        <v>0.34343434343434343</v>
      </c>
      <c r="E26" s="8">
        <f t="shared" si="22"/>
        <v>0.34343434343434343</v>
      </c>
      <c r="F26" s="8">
        <f t="shared" si="23"/>
        <v>0.32989690721649484</v>
      </c>
      <c r="G26" s="25">
        <f t="shared" si="24"/>
        <v>-0.68824249546470351</v>
      </c>
      <c r="H26" s="11"/>
      <c r="I26" s="54">
        <f t="shared" si="3"/>
        <v>3.32310696899677</v>
      </c>
      <c r="J26" s="43">
        <v>0.9234</v>
      </c>
      <c r="K26" s="8">
        <f t="shared" si="20"/>
        <v>0.9234</v>
      </c>
      <c r="L26" s="8">
        <f t="shared" si="15"/>
        <v>0.92107878787878783</v>
      </c>
      <c r="M26" s="25">
        <f t="shared" si="16"/>
        <v>2.4869485018637945</v>
      </c>
      <c r="N26" s="43"/>
      <c r="O26" s="54">
        <f t="shared" si="4"/>
        <v>3.5915428109166214</v>
      </c>
      <c r="P26" s="42">
        <v>0.93440000000000001</v>
      </c>
      <c r="Q26" s="8">
        <f t="shared" si="18"/>
        <v>0.93440000000000001</v>
      </c>
      <c r="R26" s="8">
        <f t="shared" si="19"/>
        <v>0.93016774193548379</v>
      </c>
      <c r="S26" s="8">
        <f t="shared" si="21"/>
        <v>2.6517892416055284</v>
      </c>
      <c r="T26" s="56"/>
      <c r="U26" s="54">
        <f t="shared" si="5"/>
        <v>3.0807334873596695</v>
      </c>
      <c r="V26" s="42">
        <v>0.86770000000000003</v>
      </c>
      <c r="W26" s="8">
        <f t="shared" si="0"/>
        <v>0.86770000000000003</v>
      </c>
      <c r="X26" s="8">
        <f t="shared" si="6"/>
        <v>0.8621875</v>
      </c>
      <c r="Y26" s="8">
        <f t="shared" si="7"/>
        <v>1.8744006932906954</v>
      </c>
      <c r="Z26" s="43"/>
      <c r="AA26" s="54">
        <f t="shared" si="8"/>
        <v>3.4777428171592955</v>
      </c>
      <c r="AB26" s="50">
        <v>0.94899999999999995</v>
      </c>
      <c r="AC26" s="8"/>
      <c r="AD26" s="8"/>
      <c r="AE26" s="8"/>
      <c r="AF26" s="56"/>
      <c r="AG26" s="54">
        <f t="shared" si="11"/>
        <v>3.32310696899677</v>
      </c>
      <c r="AH26" s="43">
        <v>0.95959595959595967</v>
      </c>
      <c r="AI26" s="8">
        <f t="shared" si="14"/>
        <v>0.95959595959595967</v>
      </c>
      <c r="AJ26" s="8">
        <f t="shared" si="12"/>
        <v>0.9574694311536418</v>
      </c>
      <c r="AK26" s="8">
        <f t="shared" si="17"/>
        <v>3.1653640048896268</v>
      </c>
      <c r="AL26" s="57"/>
      <c r="AM26" s="56"/>
      <c r="AN26" s="56"/>
      <c r="AP26" s="56">
        <v>2.2833012287035501</v>
      </c>
      <c r="AQ26" s="56">
        <v>-2.9174301019706683</v>
      </c>
    </row>
    <row r="27" spans="1:43" x14ac:dyDescent="0.2">
      <c r="A27" s="53">
        <v>16</v>
      </c>
      <c r="B27" s="53">
        <f t="shared" si="1"/>
        <v>384</v>
      </c>
      <c r="C27" s="54">
        <f t="shared" si="2"/>
        <v>2.5113259307933244</v>
      </c>
      <c r="D27" s="42">
        <v>0.43434343434343431</v>
      </c>
      <c r="E27" s="8">
        <f t="shared" si="22"/>
        <v>0.43434343434343431</v>
      </c>
      <c r="F27" s="8">
        <f t="shared" si="23"/>
        <v>0.42268041237113396</v>
      </c>
      <c r="G27" s="25">
        <f t="shared" si="24"/>
        <v>-0.29137075239963461</v>
      </c>
      <c r="H27" s="11"/>
      <c r="I27" s="54">
        <f t="shared" si="3"/>
        <v>3.3511356925970137</v>
      </c>
      <c r="J27" s="43">
        <v>0.96699999999999997</v>
      </c>
      <c r="K27" s="8">
        <f>(J27/1)</f>
        <v>0.96699999999999997</v>
      </c>
      <c r="L27" s="8">
        <f t="shared" si="15"/>
        <v>0.96599999999999997</v>
      </c>
      <c r="M27" s="25">
        <f>LN(L27/(1-K27))</f>
        <v>3.376656272746037</v>
      </c>
      <c r="N27" s="43"/>
      <c r="O27" s="54">
        <f t="shared" si="4"/>
        <v>3.6195715345168651</v>
      </c>
      <c r="P27" s="42">
        <v>0.93440000000000001</v>
      </c>
      <c r="Q27" s="8"/>
      <c r="R27" s="8"/>
      <c r="S27" s="8"/>
      <c r="T27" s="56"/>
      <c r="U27" s="54">
        <f t="shared" si="5"/>
        <v>3.1087622109599127</v>
      </c>
      <c r="V27" s="42">
        <v>0.91359999999999997</v>
      </c>
      <c r="W27" s="8">
        <f t="shared" si="0"/>
        <v>0.91359999999999997</v>
      </c>
      <c r="X27" s="8">
        <f t="shared" si="6"/>
        <v>0.90999999999999992</v>
      </c>
      <c r="Y27" s="8">
        <f t="shared" si="7"/>
        <v>2.3544569237008854</v>
      </c>
      <c r="Z27" s="43"/>
      <c r="AA27" s="54">
        <f t="shared" si="8"/>
        <v>3.5057715407595391</v>
      </c>
      <c r="AB27" s="50">
        <v>0.94899999999999995</v>
      </c>
      <c r="AC27" s="8"/>
      <c r="AD27" s="8"/>
      <c r="AE27" s="8"/>
      <c r="AF27" s="56"/>
      <c r="AG27" s="54">
        <f t="shared" si="11"/>
        <v>3.3511356925970137</v>
      </c>
      <c r="AH27" s="43">
        <v>0.96969696969696972</v>
      </c>
      <c r="AI27" s="8"/>
      <c r="AJ27" s="8"/>
      <c r="AK27" s="8"/>
      <c r="AL27" s="57"/>
      <c r="AM27" s="56"/>
      <c r="AN27" s="56"/>
      <c r="AP27" s="58">
        <v>2.324693913861775</v>
      </c>
      <c r="AQ27" s="11">
        <v>-2.0382084944529506</v>
      </c>
    </row>
    <row r="28" spans="1:43" x14ac:dyDescent="0.2">
      <c r="A28" s="53">
        <v>17</v>
      </c>
      <c r="B28" s="53">
        <f t="shared" si="1"/>
        <v>408</v>
      </c>
      <c r="C28" s="54">
        <f t="shared" si="2"/>
        <v>2.5376548695156735</v>
      </c>
      <c r="D28" s="42">
        <v>0.47</v>
      </c>
      <c r="E28" s="8">
        <f t="shared" si="22"/>
        <v>0.47</v>
      </c>
      <c r="F28" s="8">
        <f t="shared" si="23"/>
        <v>0.4590721649484536</v>
      </c>
      <c r="G28" s="25">
        <f t="shared" si="24"/>
        <v>-0.14366958673380228</v>
      </c>
      <c r="H28" s="11"/>
      <c r="I28" s="54">
        <f t="shared" si="3"/>
        <v>3.3774646313193628</v>
      </c>
      <c r="J28" s="43">
        <v>0.96699999999999997</v>
      </c>
      <c r="K28" s="8">
        <f t="shared" ref="K28:K31" si="25">(J28/1)</f>
        <v>0.96699999999999997</v>
      </c>
      <c r="L28" s="8">
        <f t="shared" ref="L28:L31" si="26">(K28-K$14)/(1-K$14)</f>
        <v>0.96599999999999997</v>
      </c>
      <c r="M28" s="25">
        <f t="shared" ref="M28:M31" si="27">LN(L28/(1-K28))</f>
        <v>3.376656272746037</v>
      </c>
      <c r="N28" s="43"/>
      <c r="O28" s="54">
        <f t="shared" si="4"/>
        <v>3.6459004732392142</v>
      </c>
      <c r="P28" s="42">
        <v>0.93440000000000001</v>
      </c>
      <c r="Q28" s="8"/>
      <c r="R28" s="8"/>
      <c r="S28" s="8"/>
      <c r="T28" s="56"/>
      <c r="U28" s="54">
        <f t="shared" si="5"/>
        <v>3.1350911496822618</v>
      </c>
      <c r="V28" s="42">
        <v>0.91359999999999997</v>
      </c>
      <c r="W28" s="8"/>
      <c r="X28" s="8"/>
      <c r="Y28" s="8"/>
      <c r="Z28" s="43"/>
      <c r="AA28" s="54">
        <f t="shared" si="8"/>
        <v>3.5321004794818882</v>
      </c>
      <c r="AB28" s="50">
        <v>0.94899999999999995</v>
      </c>
      <c r="AC28" s="8"/>
      <c r="AD28" s="8"/>
      <c r="AE28" s="8"/>
      <c r="AF28" s="56"/>
      <c r="AG28" s="54">
        <f t="shared" si="11"/>
        <v>3.3774646313193628</v>
      </c>
      <c r="AH28" s="43">
        <v>0.96969696969696972</v>
      </c>
      <c r="AI28" s="55"/>
      <c r="AJ28" s="55"/>
      <c r="AK28" s="55"/>
      <c r="AM28" s="56"/>
      <c r="AN28" s="56"/>
      <c r="AP28" s="58">
        <v>2.3624824747511748</v>
      </c>
      <c r="AQ28" s="11">
        <v>-1.8412014699944361</v>
      </c>
    </row>
    <row r="29" spans="1:43" x14ac:dyDescent="0.2">
      <c r="A29" s="53">
        <v>18</v>
      </c>
      <c r="B29" s="53">
        <f t="shared" si="1"/>
        <v>432</v>
      </c>
      <c r="C29" s="54">
        <f t="shared" si="2"/>
        <v>2.5624784532407059</v>
      </c>
      <c r="D29" s="42">
        <v>0.54</v>
      </c>
      <c r="E29" s="8">
        <f t="shared" si="22"/>
        <v>0.54</v>
      </c>
      <c r="F29" s="8">
        <f t="shared" si="23"/>
        <v>0.5305154639175258</v>
      </c>
      <c r="G29" s="25">
        <f t="shared" si="24"/>
        <v>0.14262261784921182</v>
      </c>
      <c r="H29" s="14"/>
      <c r="I29" s="54">
        <f t="shared" si="3"/>
        <v>3.4022882150443952</v>
      </c>
      <c r="J29" s="43">
        <v>0.96699999999999997</v>
      </c>
      <c r="K29" s="8">
        <f t="shared" si="25"/>
        <v>0.96699999999999997</v>
      </c>
      <c r="L29" s="8">
        <f t="shared" si="26"/>
        <v>0.96599999999999997</v>
      </c>
      <c r="M29" s="25">
        <f t="shared" si="27"/>
        <v>3.376656272746037</v>
      </c>
      <c r="N29" s="43"/>
      <c r="O29" s="54">
        <f t="shared" si="4"/>
        <v>3.6707240569642461</v>
      </c>
      <c r="P29" s="42">
        <v>0.93440000000000001</v>
      </c>
      <c r="Q29" s="8"/>
      <c r="R29" s="8"/>
      <c r="S29" s="8"/>
      <c r="T29" s="56"/>
      <c r="U29" s="54">
        <f t="shared" si="5"/>
        <v>3.1599147334072941</v>
      </c>
      <c r="V29" s="42">
        <v>0.91359999999999997</v>
      </c>
      <c r="W29" s="8"/>
      <c r="X29" s="8"/>
      <c r="Y29" s="8"/>
      <c r="Z29" s="43"/>
      <c r="AA29" s="54">
        <f t="shared" si="8"/>
        <v>3.5569240632069201</v>
      </c>
      <c r="AB29" s="50">
        <v>0.94899999999999995</v>
      </c>
      <c r="AC29" s="55"/>
      <c r="AD29" s="55"/>
      <c r="AE29" s="55"/>
      <c r="AG29" s="54">
        <f t="shared" si="11"/>
        <v>3.4022882150443952</v>
      </c>
      <c r="AH29" s="43">
        <v>0.96969696969696972</v>
      </c>
      <c r="AI29" s="55"/>
      <c r="AJ29" s="55"/>
      <c r="AK29" s="55"/>
      <c r="AM29" s="56"/>
      <c r="AN29" s="56"/>
      <c r="AP29" s="58">
        <v>2.3972445810103866</v>
      </c>
      <c r="AQ29" s="11">
        <v>-1.5193870174875777</v>
      </c>
    </row>
    <row r="30" spans="1:43" x14ac:dyDescent="0.2">
      <c r="A30" s="53">
        <v>19</v>
      </c>
      <c r="B30" s="53">
        <f t="shared" si="1"/>
        <v>456</v>
      </c>
      <c r="C30" s="54">
        <f t="shared" si="2"/>
        <v>2.5859595490902287</v>
      </c>
      <c r="D30" s="42">
        <v>0.61</v>
      </c>
      <c r="E30" s="8">
        <f t="shared" si="22"/>
        <v>0.61</v>
      </c>
      <c r="F30" s="8">
        <f t="shared" si="23"/>
        <v>0.60195876288659789</v>
      </c>
      <c r="G30" s="25">
        <f t="shared" si="24"/>
        <v>0.43404220365050827</v>
      </c>
      <c r="H30" s="56"/>
      <c r="I30" s="54">
        <f t="shared" si="3"/>
        <v>3.425769310893918</v>
      </c>
      <c r="J30" s="43">
        <v>0.96699999999999997</v>
      </c>
      <c r="K30" s="8">
        <f t="shared" si="25"/>
        <v>0.96699999999999997</v>
      </c>
      <c r="L30" s="8">
        <f t="shared" si="26"/>
        <v>0.96599999999999997</v>
      </c>
      <c r="M30" s="25">
        <f t="shared" si="27"/>
        <v>3.376656272746037</v>
      </c>
      <c r="N30" s="43"/>
      <c r="O30" s="54">
        <f t="shared" si="4"/>
        <v>3.6942051528137689</v>
      </c>
      <c r="P30" s="42">
        <v>0.93440000000000001</v>
      </c>
      <c r="Q30" s="55"/>
      <c r="R30" s="55"/>
      <c r="S30" s="55"/>
      <c r="U30" s="54">
        <f t="shared" si="5"/>
        <v>3.183395829256817</v>
      </c>
      <c r="V30" s="42">
        <v>0.91359999999999997</v>
      </c>
      <c r="W30" s="8"/>
      <c r="X30" s="8"/>
      <c r="Y30" s="8"/>
      <c r="Z30" s="43"/>
      <c r="AA30" s="54">
        <f t="shared" si="8"/>
        <v>3.5804051590564434</v>
      </c>
      <c r="AB30" s="50">
        <v>0.9494949494949495</v>
      </c>
      <c r="AC30" s="55"/>
      <c r="AD30" s="55"/>
      <c r="AE30" s="55"/>
      <c r="AG30" s="54">
        <f t="shared" si="11"/>
        <v>3.425769310893918</v>
      </c>
      <c r="AH30" s="43">
        <v>0.96969696969696972</v>
      </c>
      <c r="AI30" s="55"/>
      <c r="AJ30" s="55"/>
      <c r="AK30" s="55"/>
      <c r="AM30" s="56"/>
      <c r="AN30" s="56"/>
      <c r="AP30" s="58">
        <v>2.4294292643817879</v>
      </c>
      <c r="AQ30" s="11">
        <v>-1.2426280483069119</v>
      </c>
    </row>
    <row r="31" spans="1:43" x14ac:dyDescent="0.2">
      <c r="A31" s="53">
        <v>20</v>
      </c>
      <c r="B31" s="53">
        <f t="shared" si="1"/>
        <v>480</v>
      </c>
      <c r="C31" s="54">
        <f t="shared" si="2"/>
        <v>2.6082359438013811</v>
      </c>
      <c r="D31" s="42">
        <v>0.67</v>
      </c>
      <c r="E31" s="8">
        <f t="shared" si="22"/>
        <v>0.67</v>
      </c>
      <c r="F31" s="8">
        <f t="shared" si="23"/>
        <v>0.66319587628865984</v>
      </c>
      <c r="G31" s="25">
        <f t="shared" si="24"/>
        <v>0.69797773144113751</v>
      </c>
      <c r="H31" s="56"/>
      <c r="I31" s="54">
        <f t="shared" si="3"/>
        <v>3.4480457056050704</v>
      </c>
      <c r="J31" s="43">
        <v>0.96699999999999997</v>
      </c>
      <c r="K31" s="8">
        <f t="shared" si="25"/>
        <v>0.96699999999999997</v>
      </c>
      <c r="L31" s="8">
        <f t="shared" si="26"/>
        <v>0.96599999999999997</v>
      </c>
      <c r="M31" s="25">
        <f t="shared" si="27"/>
        <v>3.376656272746037</v>
      </c>
      <c r="N31" s="43"/>
      <c r="O31" s="54">
        <f t="shared" si="4"/>
        <v>3.7164815475249213</v>
      </c>
      <c r="P31" s="42">
        <v>0.93440000000000001</v>
      </c>
      <c r="Q31" s="55"/>
      <c r="R31" s="55"/>
      <c r="S31" s="55"/>
      <c r="U31" s="54">
        <f t="shared" si="5"/>
        <v>3.2056722239679694</v>
      </c>
      <c r="V31" s="42">
        <v>0.91359999999999997</v>
      </c>
      <c r="W31" s="8"/>
      <c r="X31" s="8"/>
      <c r="Y31" s="8"/>
      <c r="Z31" s="43"/>
      <c r="AA31" s="54">
        <f t="shared" si="8"/>
        <v>3.6026815537675954</v>
      </c>
      <c r="AB31" s="50">
        <v>0.9494949494949495</v>
      </c>
      <c r="AC31" s="55"/>
      <c r="AD31" s="55"/>
      <c r="AE31" s="55"/>
      <c r="AG31" s="54">
        <f t="shared" si="11"/>
        <v>3.4480457056050704</v>
      </c>
      <c r="AH31" s="43">
        <v>0.96969696969696972</v>
      </c>
      <c r="AI31" s="55"/>
      <c r="AJ31" s="55"/>
      <c r="AK31" s="55"/>
      <c r="AM31" s="56"/>
      <c r="AN31" s="56"/>
      <c r="AP31" s="58">
        <v>2.459392487759231</v>
      </c>
      <c r="AQ31" s="11">
        <v>-0.68824249546470351</v>
      </c>
    </row>
    <row r="32" spans="1:43" x14ac:dyDescent="0.2">
      <c r="A32" s="2"/>
      <c r="E32" s="10"/>
      <c r="F32" s="10"/>
      <c r="G32" s="10"/>
      <c r="J32" s="10"/>
      <c r="K32" s="10"/>
      <c r="L32" s="10"/>
      <c r="M32" s="10"/>
      <c r="N32" s="59"/>
      <c r="P32" s="10"/>
      <c r="Q32" s="10"/>
      <c r="R32" s="10"/>
      <c r="S32" s="10"/>
      <c r="V32" s="10"/>
      <c r="W32" s="10"/>
      <c r="X32" s="10"/>
      <c r="Y32" s="10"/>
      <c r="AB32" s="10"/>
      <c r="AC32" s="10"/>
      <c r="AD32" s="10"/>
      <c r="AE32" s="10"/>
      <c r="AH32" s="10"/>
      <c r="AI32" s="10"/>
      <c r="AJ32" s="10"/>
      <c r="AK32" s="10"/>
      <c r="AM32" s="56"/>
      <c r="AN32" s="56"/>
      <c r="AP32" s="58">
        <v>2.4874212113594747</v>
      </c>
      <c r="AQ32" s="11">
        <v>-0.29137075239963461</v>
      </c>
    </row>
    <row r="33" spans="1:46" ht="15" x14ac:dyDescent="0.2">
      <c r="A33" s="41" t="s">
        <v>16</v>
      </c>
      <c r="B33" s="60"/>
      <c r="C33" s="60"/>
      <c r="D33" s="60"/>
      <c r="E33" s="60"/>
      <c r="F33" s="60"/>
      <c r="G33" s="60"/>
      <c r="H33" s="60"/>
      <c r="I33" s="60"/>
      <c r="J33" s="60"/>
      <c r="K33" s="60"/>
      <c r="L33" s="60"/>
      <c r="M33" s="60"/>
      <c r="N33" s="60"/>
      <c r="O33" s="60"/>
      <c r="P33" s="60"/>
      <c r="Q33" s="60"/>
      <c r="R33" s="60"/>
      <c r="S33" s="60"/>
      <c r="T33" s="60"/>
      <c r="U33" s="60"/>
      <c r="V33" s="60"/>
      <c r="W33" s="60"/>
      <c r="AM33" s="56"/>
      <c r="AN33" s="56"/>
      <c r="AP33" s="58">
        <v>2.5137501500818238</v>
      </c>
      <c r="AQ33" s="11">
        <v>-0.18</v>
      </c>
      <c r="AR33" s="1"/>
      <c r="AS33" s="1"/>
      <c r="AT33" s="1"/>
    </row>
    <row r="34" spans="1:46" x14ac:dyDescent="0.2">
      <c r="B34" s="61"/>
      <c r="C34" s="62"/>
      <c r="D34" s="62"/>
      <c r="E34" s="62"/>
      <c r="F34" s="62"/>
      <c r="G34" s="62"/>
      <c r="H34" s="62"/>
      <c r="I34" s="62"/>
      <c r="J34" s="62"/>
      <c r="K34" s="62"/>
      <c r="L34" s="62"/>
      <c r="M34" s="62"/>
      <c r="N34" s="62"/>
      <c r="O34" s="62"/>
      <c r="P34" s="62"/>
      <c r="Q34" s="62"/>
      <c r="R34" s="62"/>
      <c r="S34" s="62"/>
      <c r="T34" s="62"/>
      <c r="U34" s="62"/>
      <c r="V34" s="62"/>
      <c r="W34" s="62"/>
      <c r="AB34" s="54"/>
      <c r="AC34" s="8"/>
      <c r="AD34" s="56"/>
      <c r="AM34" s="56"/>
      <c r="AN34" s="56"/>
      <c r="AP34" s="63">
        <v>2.5385737338068561</v>
      </c>
      <c r="AQ34" s="14">
        <v>0.14262261784921182</v>
      </c>
      <c r="AS34" s="47"/>
      <c r="AT34" s="47"/>
    </row>
    <row r="35" spans="1:46" x14ac:dyDescent="0.2">
      <c r="B35" s="61"/>
      <c r="C35" s="62"/>
      <c r="D35" s="62"/>
      <c r="E35" s="62"/>
      <c r="F35" s="62"/>
      <c r="G35" s="62"/>
      <c r="H35" s="62"/>
      <c r="I35" s="62"/>
      <c r="J35" s="62"/>
      <c r="K35" s="62"/>
      <c r="L35" s="62"/>
      <c r="M35" s="62"/>
      <c r="N35" s="62"/>
      <c r="O35" s="62"/>
      <c r="P35" s="62"/>
      <c r="Q35" s="62"/>
      <c r="R35" s="62"/>
      <c r="S35" s="62"/>
      <c r="T35" s="62"/>
      <c r="U35" s="62"/>
      <c r="V35" s="62"/>
      <c r="W35" s="62"/>
      <c r="AB35" s="54"/>
      <c r="AC35" s="8"/>
      <c r="AD35" s="56"/>
      <c r="AM35" s="56"/>
      <c r="AN35" s="56"/>
      <c r="AP35" s="56">
        <v>2.562054829656379</v>
      </c>
      <c r="AQ35" s="56">
        <v>0.43404220365050827</v>
      </c>
      <c r="AR35" s="47"/>
      <c r="AS35" s="64"/>
    </row>
    <row r="36" spans="1:46" x14ac:dyDescent="0.2">
      <c r="B36" s="61"/>
      <c r="C36" s="62"/>
      <c r="D36" s="62"/>
      <c r="E36" s="62"/>
      <c r="F36" s="62"/>
      <c r="G36" s="62"/>
      <c r="H36" s="62"/>
      <c r="I36" s="62"/>
      <c r="J36" s="62"/>
      <c r="K36" s="62"/>
      <c r="L36" s="62"/>
      <c r="M36" s="62"/>
      <c r="N36" s="62"/>
      <c r="O36" s="62"/>
      <c r="P36" s="62"/>
      <c r="Q36" s="62"/>
      <c r="R36" s="62"/>
      <c r="S36" s="62"/>
      <c r="T36" s="62"/>
      <c r="U36" s="62"/>
      <c r="V36" s="62"/>
      <c r="W36" s="62"/>
      <c r="AB36" s="54"/>
      <c r="AC36" s="8"/>
      <c r="AD36" s="56"/>
      <c r="AM36" s="56"/>
      <c r="AN36" s="56"/>
      <c r="AP36" s="56">
        <v>2.5843312243675314</v>
      </c>
      <c r="AQ36" s="56">
        <v>0.69797773144113751</v>
      </c>
    </row>
    <row r="37" spans="1:46" x14ac:dyDescent="0.2">
      <c r="B37" s="61"/>
      <c r="C37" s="62"/>
      <c r="D37" s="62"/>
      <c r="E37" s="62"/>
      <c r="F37" s="62"/>
      <c r="G37" s="62"/>
      <c r="H37" s="62"/>
      <c r="I37" s="62"/>
      <c r="J37" s="62"/>
      <c r="K37" s="62"/>
      <c r="L37" s="62"/>
      <c r="M37" s="62"/>
      <c r="N37" s="62"/>
      <c r="O37" s="62"/>
      <c r="P37" s="62"/>
      <c r="Q37" s="62"/>
      <c r="R37" s="62"/>
      <c r="S37" s="62"/>
      <c r="T37" s="62"/>
      <c r="U37" s="62"/>
      <c r="V37" s="62"/>
      <c r="W37" s="62"/>
      <c r="AB37" s="54"/>
      <c r="AC37" s="8"/>
      <c r="AD37" s="56"/>
      <c r="AJ37" s="54"/>
      <c r="AK37" s="55"/>
      <c r="AM37" s="56"/>
      <c r="AN37" s="56"/>
      <c r="AO37" s="41" t="s">
        <v>58</v>
      </c>
      <c r="AP37" s="56">
        <v>2.1997551772534747</v>
      </c>
      <c r="AQ37" s="56">
        <v>-1.5438212593006289</v>
      </c>
    </row>
    <row r="38" spans="1:46" x14ac:dyDescent="0.2">
      <c r="B38" s="61"/>
      <c r="C38" s="62"/>
      <c r="D38" s="62"/>
      <c r="E38" s="62"/>
      <c r="F38" s="62"/>
      <c r="G38" s="62"/>
      <c r="H38" s="62"/>
      <c r="I38" s="62"/>
      <c r="J38" s="62"/>
      <c r="K38" s="62"/>
      <c r="L38" s="62"/>
      <c r="M38" s="62"/>
      <c r="N38" s="62"/>
      <c r="O38" s="62"/>
      <c r="P38" s="62"/>
      <c r="Q38" s="62"/>
      <c r="R38" s="62"/>
      <c r="S38" s="62"/>
      <c r="T38" s="62"/>
      <c r="U38" s="62"/>
      <c r="V38" s="62"/>
      <c r="W38" s="62"/>
      <c r="AB38" s="54"/>
      <c r="AC38" s="8"/>
      <c r="AD38" s="56"/>
      <c r="AJ38" s="54"/>
      <c r="AK38" s="55"/>
      <c r="AM38" s="56"/>
      <c r="AN38" s="56"/>
      <c r="AP38" s="58">
        <v>2.375846436309156</v>
      </c>
      <c r="AQ38" s="11">
        <v>-1.0421387728540534</v>
      </c>
    </row>
    <row r="39" spans="1:46" x14ac:dyDescent="0.2">
      <c r="B39" s="61"/>
      <c r="C39" s="62"/>
      <c r="D39" s="62"/>
      <c r="E39" s="62"/>
      <c r="F39" s="62"/>
      <c r="G39" s="62"/>
      <c r="H39" s="62"/>
      <c r="I39" s="62"/>
      <c r="J39" s="62"/>
      <c r="K39" s="62"/>
      <c r="L39" s="62"/>
      <c r="M39" s="62"/>
      <c r="N39" s="62"/>
      <c r="O39" s="62"/>
      <c r="P39" s="62"/>
      <c r="Q39" s="62"/>
      <c r="R39" s="62"/>
      <c r="S39" s="62"/>
      <c r="T39" s="62"/>
      <c r="U39" s="62"/>
      <c r="V39" s="62"/>
      <c r="W39" s="62"/>
      <c r="AB39" s="54"/>
      <c r="AC39" s="8"/>
      <c r="AD39" s="56"/>
      <c r="AJ39" s="54"/>
      <c r="AK39" s="55"/>
      <c r="AM39" s="56"/>
      <c r="AN39" s="56"/>
      <c r="AP39" s="58">
        <v>2.5007851729174559</v>
      </c>
      <c r="AQ39" s="11">
        <v>-0.71582353820900069</v>
      </c>
    </row>
    <row r="40" spans="1:46" x14ac:dyDescent="0.2">
      <c r="B40" s="61"/>
      <c r="C40" s="61"/>
      <c r="D40" s="61"/>
      <c r="E40" s="61"/>
      <c r="F40" s="61"/>
      <c r="G40" s="61"/>
      <c r="H40" s="61"/>
      <c r="I40" s="61"/>
      <c r="J40" s="61"/>
      <c r="K40" s="61"/>
      <c r="L40" s="61"/>
      <c r="M40" s="61"/>
      <c r="N40" s="61"/>
      <c r="O40" s="61"/>
      <c r="P40" s="61"/>
      <c r="Q40" s="61"/>
      <c r="R40" s="61"/>
      <c r="S40" s="61"/>
      <c r="T40" s="61"/>
      <c r="U40" s="61"/>
      <c r="V40" s="61"/>
      <c r="W40" s="61"/>
      <c r="AB40" s="54"/>
      <c r="AC40" s="8"/>
      <c r="AD40" s="56"/>
      <c r="AJ40" s="54"/>
      <c r="AK40" s="55"/>
      <c r="AM40" s="56"/>
      <c r="AN40" s="56"/>
      <c r="AP40" s="58">
        <v>2.5976951859255126</v>
      </c>
      <c r="AQ40" s="11">
        <v>-0.50482468990033191</v>
      </c>
    </row>
    <row r="41" spans="1:46" x14ac:dyDescent="0.2">
      <c r="AB41" s="65"/>
      <c r="AC41" s="65"/>
      <c r="AD41" s="65"/>
      <c r="AJ41" s="54"/>
      <c r="AK41" s="55"/>
      <c r="AL41" s="18"/>
      <c r="AM41" s="56"/>
      <c r="AN41" s="56"/>
      <c r="AP41" s="58">
        <v>2.6768764319731373</v>
      </c>
      <c r="AQ41" s="11">
        <v>-0.36768223371460229</v>
      </c>
    </row>
    <row r="42" spans="1:46" x14ac:dyDescent="0.2">
      <c r="AB42" s="64"/>
      <c r="AC42" s="12"/>
      <c r="AD42" s="58"/>
      <c r="AJ42" s="54"/>
      <c r="AK42" s="8"/>
      <c r="AL42" s="19"/>
      <c r="AM42" s="56"/>
      <c r="AN42" s="56"/>
      <c r="AP42" s="58">
        <v>2.7438232216037504</v>
      </c>
      <c r="AQ42" s="11">
        <v>-0.13084837070072544</v>
      </c>
    </row>
    <row r="43" spans="1:46" x14ac:dyDescent="0.2">
      <c r="AB43" s="64"/>
      <c r="AC43" s="12"/>
      <c r="AD43" s="58"/>
      <c r="AJ43" s="54"/>
      <c r="AK43" s="8"/>
      <c r="AM43" s="56"/>
      <c r="AN43" s="56"/>
      <c r="AP43" s="58">
        <v>2.8018151685814372</v>
      </c>
      <c r="AQ43" s="11">
        <v>5.6655658643419732E-2</v>
      </c>
    </row>
    <row r="44" spans="1:46" x14ac:dyDescent="0.2">
      <c r="D44" s="41">
        <f>D12*$A12</f>
        <v>0</v>
      </c>
      <c r="J44" s="41">
        <f>J12*$A12</f>
        <v>0</v>
      </c>
      <c r="P44" s="41">
        <f>P12*$A12</f>
        <v>0</v>
      </c>
      <c r="V44" s="41">
        <f>V12*$A12</f>
        <v>0.04</v>
      </c>
      <c r="AB44" s="41">
        <f>AB12*$A12</f>
        <v>0.08</v>
      </c>
      <c r="AH44" s="41">
        <f>AH12*$A12</f>
        <v>4.9999999999999996E-2</v>
      </c>
      <c r="AI44" s="66"/>
      <c r="AJ44" s="67"/>
      <c r="AK44" s="8"/>
      <c r="AL44" s="57" t="str">
        <f>IF(AK44&lt;&gt;0,AJ44,"")</f>
        <v/>
      </c>
      <c r="AM44" s="56"/>
      <c r="AN44" s="56"/>
      <c r="AP44" s="58">
        <v>2.8529676910288186</v>
      </c>
      <c r="AQ44" s="11">
        <v>0.36188516609008919</v>
      </c>
    </row>
    <row r="45" spans="1:46" x14ac:dyDescent="0.2">
      <c r="D45" s="41">
        <f>(D13-D12)*$A13</f>
        <v>0</v>
      </c>
      <c r="J45" s="41">
        <f t="shared" ref="J45:J50" si="28">(J13-J12)*$A13</f>
        <v>0</v>
      </c>
      <c r="P45" s="41">
        <f>(P13-P12)*$A13</f>
        <v>0.12121212121212122</v>
      </c>
      <c r="V45" s="41">
        <f t="shared" ref="V45:V51" si="29">(V13-V12)*$A13</f>
        <v>0.32666666666666666</v>
      </c>
      <c r="AB45" s="41">
        <f>(AB13-AB12)*$A13</f>
        <v>0.24999999999999997</v>
      </c>
      <c r="AH45" s="41">
        <f>(AH13-AH12)*$A13</f>
        <v>0.44020000000000004</v>
      </c>
      <c r="AI45" s="66"/>
      <c r="AJ45" s="67"/>
      <c r="AK45" s="8"/>
      <c r="AL45" s="57" t="str">
        <f>IF(AK45&lt;&gt;0,AJ45,"")</f>
        <v/>
      </c>
      <c r="AM45" s="56"/>
      <c r="AN45" s="56"/>
      <c r="AP45" s="58">
        <v>2.8987251815894934</v>
      </c>
      <c r="AQ45" s="11">
        <v>0.47807451358185155</v>
      </c>
    </row>
    <row r="46" spans="1:46" x14ac:dyDescent="0.2">
      <c r="D46" s="41">
        <f t="shared" ref="D46:D60" si="30">(D14-D13)*$A14</f>
        <v>0</v>
      </c>
      <c r="J46" s="41">
        <f t="shared" si="28"/>
        <v>8.8235294117647065E-2</v>
      </c>
      <c r="P46" s="41">
        <f>(P14-P13)*$A14</f>
        <v>0.73918181818181816</v>
      </c>
      <c r="V46" s="41">
        <f t="shared" si="29"/>
        <v>0.23848484848484844</v>
      </c>
      <c r="AB46" s="41">
        <f>(AB14-AB13)*$A14</f>
        <v>0.9750000000000002</v>
      </c>
      <c r="AH46" s="41">
        <f>(AH14-AH13)*$A14</f>
        <v>0.19379999999999997</v>
      </c>
      <c r="AI46" s="66"/>
      <c r="AJ46" s="67"/>
      <c r="AK46" s="8"/>
      <c r="AL46" s="57" t="str">
        <f t="shared" ref="AL46:AL59" si="31">IF(AK46&lt;&gt;0,AJ46,"")</f>
        <v/>
      </c>
      <c r="AM46" s="56"/>
      <c r="AN46" s="56"/>
      <c r="AP46" s="56">
        <v>2.9401178667477188</v>
      </c>
      <c r="AQ46" s="56">
        <v>0.81815099304214789</v>
      </c>
    </row>
    <row r="47" spans="1:46" x14ac:dyDescent="0.2">
      <c r="D47" s="41">
        <f t="shared" si="30"/>
        <v>0</v>
      </c>
      <c r="J47" s="41">
        <f t="shared" si="28"/>
        <v>0.64501960784313728</v>
      </c>
      <c r="P47" s="41">
        <f>(P15-P14)*$A15</f>
        <v>0.50960000000000005</v>
      </c>
      <c r="V47" s="41">
        <f t="shared" si="29"/>
        <v>0.25508686868686881</v>
      </c>
      <c r="AB47" s="41">
        <f>(AB15-AB14)*$A15</f>
        <v>0.23999999999999977</v>
      </c>
      <c r="AH47" s="41">
        <f>(AH15-AH14)*$A15</f>
        <v>0.21666666666666656</v>
      </c>
      <c r="AI47" s="66"/>
      <c r="AJ47" s="67"/>
      <c r="AK47" s="8"/>
      <c r="AL47" s="57" t="str">
        <f t="shared" si="31"/>
        <v/>
      </c>
      <c r="AM47" s="56"/>
      <c r="AN47" s="56"/>
      <c r="AP47" s="56">
        <v>2.9779064276371185</v>
      </c>
      <c r="AQ47" s="56">
        <v>1.0609626677468698</v>
      </c>
    </row>
    <row r="48" spans="1:46" x14ac:dyDescent="0.2">
      <c r="D48" s="41">
        <f t="shared" si="30"/>
        <v>0</v>
      </c>
      <c r="J48" s="41">
        <f t="shared" si="28"/>
        <v>0.89666666666666661</v>
      </c>
      <c r="P48" s="41">
        <f>(P16-P15)*$A16</f>
        <v>0.29450000000000004</v>
      </c>
      <c r="V48" s="41">
        <f t="shared" si="29"/>
        <v>0.22799999999999987</v>
      </c>
      <c r="AH48" s="41">
        <f>(AH16-AH15)*$A16</f>
        <v>0.45566666666666672</v>
      </c>
      <c r="AI48" s="66"/>
      <c r="AJ48" s="67"/>
      <c r="AK48" s="8"/>
      <c r="AL48" s="57" t="str">
        <f t="shared" si="31"/>
        <v/>
      </c>
      <c r="AM48" s="56"/>
      <c r="AN48" s="56"/>
      <c r="AP48" s="56">
        <v>3.0126685338963304</v>
      </c>
      <c r="AQ48" s="56">
        <v>1.4546880115762288</v>
      </c>
    </row>
    <row r="49" spans="4:43" x14ac:dyDescent="0.2">
      <c r="D49" s="41">
        <f t="shared" si="30"/>
        <v>0</v>
      </c>
      <c r="J49" s="41">
        <f t="shared" si="28"/>
        <v>1.6500000000000001</v>
      </c>
      <c r="P49" s="41">
        <f>(P17-P16)*$A17</f>
        <v>0.24659999999999982</v>
      </c>
      <c r="V49" s="41">
        <f t="shared" si="29"/>
        <v>0.1866000000000001</v>
      </c>
      <c r="AH49" s="41">
        <f>(AH17-AH16)*$A17</f>
        <v>0.35139999999999993</v>
      </c>
      <c r="AI49" s="66"/>
      <c r="AJ49" s="67"/>
      <c r="AK49" s="8"/>
      <c r="AL49" s="57" t="str">
        <f t="shared" si="31"/>
        <v/>
      </c>
      <c r="AM49" s="56"/>
      <c r="AN49" s="56"/>
      <c r="AP49" s="56">
        <v>3.0448532172677316</v>
      </c>
      <c r="AQ49" s="56">
        <v>1.6920911007994843</v>
      </c>
    </row>
    <row r="50" spans="4:43" x14ac:dyDescent="0.2">
      <c r="D50" s="41">
        <f t="shared" si="30"/>
        <v>0</v>
      </c>
      <c r="J50" s="41">
        <f>(J18-J17)*$A18</f>
        <v>0.55650000000000011</v>
      </c>
      <c r="V50" s="41">
        <f t="shared" si="29"/>
        <v>0.38919999999999988</v>
      </c>
      <c r="AI50" s="66"/>
      <c r="AJ50" s="67"/>
      <c r="AK50" s="8"/>
      <c r="AL50" s="57" t="str">
        <f t="shared" si="31"/>
        <v/>
      </c>
      <c r="AM50" s="56"/>
      <c r="AN50" s="56"/>
      <c r="AP50" s="56">
        <v>3.0748164406451748</v>
      </c>
      <c r="AQ50" s="56">
        <v>1.8744006932906954</v>
      </c>
    </row>
    <row r="51" spans="4:43" x14ac:dyDescent="0.2">
      <c r="D51" s="41">
        <f>(D19-D18)*$A19</f>
        <v>0.16161616161616163</v>
      </c>
      <c r="V51" s="41">
        <f>(V19-V18)*$A19</f>
        <v>0.35920000000000041</v>
      </c>
      <c r="AI51" s="66"/>
      <c r="AJ51" s="67"/>
      <c r="AK51" s="8"/>
      <c r="AL51" s="57" t="s">
        <v>16</v>
      </c>
      <c r="AM51" s="56"/>
      <c r="AN51" s="56"/>
      <c r="AP51" s="56">
        <v>3.1028451642454185</v>
      </c>
      <c r="AQ51" s="56">
        <v>2.3544569237008854</v>
      </c>
    </row>
    <row r="52" spans="4:43" x14ac:dyDescent="0.2">
      <c r="D52" s="41">
        <f t="shared" si="30"/>
        <v>0.19618181818181818</v>
      </c>
      <c r="AI52" s="66"/>
      <c r="AJ52" s="67"/>
      <c r="AK52" s="8"/>
      <c r="AL52" s="57" t="str">
        <f t="shared" si="31"/>
        <v/>
      </c>
      <c r="AM52" s="43"/>
      <c r="AN52" s="43"/>
      <c r="AO52" s="41" t="s">
        <v>59</v>
      </c>
      <c r="AP52" s="56">
        <v>2.7456992266025058</v>
      </c>
      <c r="AQ52" s="56">
        <v>-1.5833715453909776</v>
      </c>
    </row>
    <row r="53" spans="4:43" x14ac:dyDescent="0.2">
      <c r="D53" s="41">
        <f t="shared" si="30"/>
        <v>0.27500000000000002</v>
      </c>
      <c r="H53" s="1"/>
      <c r="AI53" s="66"/>
      <c r="AJ53" s="67"/>
      <c r="AK53" s="8"/>
      <c r="AL53" s="57" t="str">
        <f t="shared" si="31"/>
        <v/>
      </c>
      <c r="AM53" s="56"/>
      <c r="AN53" s="56"/>
      <c r="AP53" s="56">
        <v>2.842609239610562</v>
      </c>
      <c r="AQ53" s="56">
        <v>-0.58519262972507247</v>
      </c>
    </row>
    <row r="54" spans="4:43" x14ac:dyDescent="0.2">
      <c r="D54" s="41">
        <f t="shared" si="30"/>
        <v>0.67759999999999987</v>
      </c>
      <c r="H54" s="68"/>
      <c r="AI54" s="66"/>
      <c r="AJ54" s="67"/>
      <c r="AK54" s="8"/>
      <c r="AL54" s="57" t="str">
        <f t="shared" si="31"/>
        <v/>
      </c>
      <c r="AM54" s="56"/>
      <c r="AN54" s="56"/>
      <c r="AP54" s="56">
        <v>2.9217904856581871</v>
      </c>
      <c r="AQ54" s="56">
        <v>0.58031346449814958</v>
      </c>
    </row>
    <row r="55" spans="4:43" x14ac:dyDescent="0.2">
      <c r="D55" s="41">
        <f t="shared" si="30"/>
        <v>0.25080000000000002</v>
      </c>
      <c r="AI55" s="66"/>
      <c r="AJ55" s="67"/>
      <c r="AK55" s="8"/>
      <c r="AL55" s="57" t="str">
        <f t="shared" si="31"/>
        <v/>
      </c>
      <c r="AM55" s="56"/>
      <c r="AN55" s="56"/>
      <c r="AP55" s="56">
        <v>2.9887372752888002</v>
      </c>
      <c r="AQ55" s="56">
        <v>0.95530412932083686</v>
      </c>
    </row>
    <row r="56" spans="4:43" x14ac:dyDescent="0.2">
      <c r="D56" s="41">
        <f>(D24-D23)*$A24</f>
        <v>0.53560000000000019</v>
      </c>
      <c r="AI56" s="66"/>
      <c r="AJ56" s="67"/>
      <c r="AK56" s="8"/>
      <c r="AL56" s="57" t="str">
        <f t="shared" si="31"/>
        <v/>
      </c>
      <c r="AM56" s="56"/>
      <c r="AN56" s="56"/>
      <c r="AP56" s="56">
        <v>3.046729222266487</v>
      </c>
      <c r="AQ56" s="56">
        <v>1.1737473717170877</v>
      </c>
    </row>
    <row r="57" spans="4:43" x14ac:dyDescent="0.2">
      <c r="D57" s="41">
        <f t="shared" si="30"/>
        <v>0.60199999999999976</v>
      </c>
      <c r="AI57" s="66"/>
      <c r="AJ57" s="67"/>
      <c r="AK57" s="8"/>
      <c r="AL57" s="57" t="str">
        <f t="shared" si="31"/>
        <v/>
      </c>
      <c r="AM57" s="56"/>
      <c r="AN57" s="56"/>
      <c r="AP57" s="56">
        <v>3.0978817447138685</v>
      </c>
      <c r="AQ57" s="56">
        <v>1.3926016032628028</v>
      </c>
    </row>
    <row r="58" spans="4:43" x14ac:dyDescent="0.2">
      <c r="D58" s="41">
        <f t="shared" si="30"/>
        <v>1.6085151515151515</v>
      </c>
      <c r="AI58" s="66"/>
      <c r="AJ58" s="67"/>
      <c r="AK58" s="8"/>
      <c r="AL58" s="57" t="str">
        <f t="shared" si="31"/>
        <v/>
      </c>
      <c r="AM58" s="56"/>
      <c r="AN58" s="56"/>
      <c r="AP58" s="56">
        <v>3.1436392352745433</v>
      </c>
      <c r="AQ58" s="56">
        <v>1.6147502092642183</v>
      </c>
    </row>
    <row r="59" spans="4:43" x14ac:dyDescent="0.2">
      <c r="D59" s="41">
        <f t="shared" si="30"/>
        <v>1.4545454545454541</v>
      </c>
      <c r="AI59" s="66"/>
      <c r="AJ59" s="67"/>
      <c r="AK59" s="8"/>
      <c r="AL59" s="57" t="str">
        <f t="shared" si="31"/>
        <v/>
      </c>
      <c r="AM59" s="56"/>
      <c r="AN59" s="56"/>
      <c r="AP59" s="56">
        <v>3.1850319204327686</v>
      </c>
      <c r="AQ59" s="56">
        <v>1.6826797086999732</v>
      </c>
    </row>
    <row r="60" spans="4:43" x14ac:dyDescent="0.2">
      <c r="D60" s="41">
        <f>(D28-D27)*$A28</f>
        <v>0.60616161616161635</v>
      </c>
      <c r="AI60" s="66"/>
      <c r="AJ60" s="67"/>
      <c r="AK60" s="8"/>
      <c r="AL60" s="57"/>
      <c r="AM60" s="56"/>
      <c r="AN60" s="56"/>
      <c r="AP60" s="56">
        <v>3.2228204813221684</v>
      </c>
      <c r="AQ60" s="56">
        <v>1.6941813474180896</v>
      </c>
    </row>
    <row r="61" spans="4:43" x14ac:dyDescent="0.2">
      <c r="AI61" s="66"/>
      <c r="AJ61" s="67"/>
      <c r="AK61" s="8"/>
      <c r="AL61" s="57"/>
      <c r="AM61" s="56"/>
      <c r="AN61" s="56"/>
      <c r="AP61" s="56">
        <v>3.2575825875813802</v>
      </c>
      <c r="AQ61" s="56">
        <v>1.876142889569713</v>
      </c>
    </row>
    <row r="62" spans="4:43" x14ac:dyDescent="0.2">
      <c r="AI62" s="66"/>
      <c r="AJ62" s="67"/>
      <c r="AK62" s="8"/>
      <c r="AL62" s="57"/>
      <c r="AM62" s="56"/>
      <c r="AN62" s="56"/>
      <c r="AP62" s="56">
        <v>3.2897672709527814</v>
      </c>
      <c r="AQ62" s="56">
        <v>2.1097445836008983</v>
      </c>
    </row>
    <row r="63" spans="4:43" x14ac:dyDescent="0.2">
      <c r="AI63" s="66"/>
      <c r="AJ63" s="67"/>
      <c r="AK63" s="8"/>
      <c r="AL63" s="57"/>
      <c r="AM63" s="56"/>
      <c r="AN63" s="56"/>
      <c r="AP63" s="56">
        <v>3.3197304943302246</v>
      </c>
      <c r="AQ63" s="56">
        <v>2.4869485018637945</v>
      </c>
    </row>
    <row r="64" spans="4:43" x14ac:dyDescent="0.2">
      <c r="D64" s="1">
        <f>SUM(D44:D63)/D31</f>
        <v>9.5045077642092544</v>
      </c>
      <c r="J64" s="1">
        <f>SUM(J44:J63)/J31</f>
        <v>3.9673439179187704</v>
      </c>
      <c r="P64" s="1">
        <f>SUM(P44:P63)/P31</f>
        <v>2.0452632056870068</v>
      </c>
      <c r="V64" s="1">
        <f>SUM(V44:V63)/V31</f>
        <v>2.2145779157600529</v>
      </c>
      <c r="AB64" s="1">
        <f>SUM(AB44:AB63)/AB31</f>
        <v>1.6271808510638297</v>
      </c>
      <c r="AH64" s="1">
        <f>SUM(AH44:AH63)/AH31</f>
        <v>1.7610999999999997</v>
      </c>
      <c r="AI64" s="66"/>
      <c r="AJ64" s="67"/>
      <c r="AK64" s="8"/>
      <c r="AL64" s="57"/>
      <c r="AM64" s="56"/>
      <c r="AN64" s="56"/>
      <c r="AP64" s="56">
        <v>3.3477592179304683</v>
      </c>
      <c r="AQ64" s="56">
        <v>3.376656272746037</v>
      </c>
    </row>
    <row r="65" spans="3:43" x14ac:dyDescent="0.2">
      <c r="D65" s="41" t="s">
        <v>9</v>
      </c>
      <c r="J65" s="41" t="s">
        <v>10</v>
      </c>
      <c r="P65" s="41" t="s">
        <v>11</v>
      </c>
      <c r="V65" s="41" t="s">
        <v>12</v>
      </c>
      <c r="AB65" s="41" t="s">
        <v>13</v>
      </c>
      <c r="AH65" s="41" t="s">
        <v>14</v>
      </c>
      <c r="AI65" s="66"/>
      <c r="AJ65" s="67"/>
      <c r="AK65" s="8"/>
      <c r="AL65" s="57"/>
      <c r="AM65" s="43"/>
      <c r="AN65" s="43"/>
      <c r="AO65" s="41" t="s">
        <v>60</v>
      </c>
      <c r="AP65" s="56">
        <v>2.4446692309385245</v>
      </c>
      <c r="AQ65" s="56">
        <v>-1.1475322555376199</v>
      </c>
    </row>
    <row r="66" spans="3:43" x14ac:dyDescent="0.2">
      <c r="D66" s="4">
        <v>17.5</v>
      </c>
      <c r="E66" s="4"/>
      <c r="F66" s="4"/>
      <c r="G66" s="4"/>
      <c r="H66" s="4"/>
      <c r="I66" s="3" t="s">
        <v>16</v>
      </c>
      <c r="J66" s="4">
        <v>22.5</v>
      </c>
      <c r="K66" s="4"/>
      <c r="L66" s="4"/>
      <c r="M66" s="4"/>
      <c r="N66" s="4"/>
      <c r="O66" s="3" t="s">
        <v>16</v>
      </c>
      <c r="P66" s="4">
        <v>27.5</v>
      </c>
      <c r="Q66" s="4"/>
      <c r="R66" s="4"/>
      <c r="S66" s="4"/>
      <c r="T66" s="4"/>
      <c r="U66" s="3" t="s">
        <v>16</v>
      </c>
      <c r="V66" s="4">
        <v>20</v>
      </c>
      <c r="W66" s="4"/>
      <c r="X66" s="4"/>
      <c r="Y66" s="4"/>
      <c r="Z66" s="4"/>
      <c r="AA66" s="3" t="s">
        <v>16</v>
      </c>
      <c r="AB66" s="4">
        <v>25</v>
      </c>
      <c r="AC66" s="4"/>
      <c r="AD66" s="4"/>
      <c r="AE66" s="4"/>
      <c r="AF66" s="4"/>
      <c r="AG66" s="3" t="s">
        <v>16</v>
      </c>
      <c r="AH66" s="4">
        <v>22.5</v>
      </c>
      <c r="AI66" s="66"/>
      <c r="AJ66" s="67"/>
      <c r="AK66" s="8"/>
      <c r="AL66" s="57"/>
      <c r="AM66" s="43"/>
      <c r="AN66" s="43"/>
      <c r="AP66" s="56">
        <v>2.6207604899942059</v>
      </c>
      <c r="AQ66" s="56">
        <v>-0.79750877807629927</v>
      </c>
    </row>
    <row r="67" spans="3:43" x14ac:dyDescent="0.2">
      <c r="C67" s="41" t="s">
        <v>33</v>
      </c>
      <c r="D67" s="41">
        <f>1/D64</f>
        <v>0.10521323405780782</v>
      </c>
      <c r="I67" s="41" t="s">
        <v>33</v>
      </c>
      <c r="J67" s="41">
        <f>1/J64</f>
        <v>0.25205780509308356</v>
      </c>
      <c r="O67" s="41" t="s">
        <v>33</v>
      </c>
      <c r="P67" s="41">
        <f>1/P64</f>
        <v>0.48893462573395219</v>
      </c>
      <c r="U67" s="41" t="s">
        <v>33</v>
      </c>
      <c r="V67" s="41">
        <f>1/V64</f>
        <v>0.45155331536700327</v>
      </c>
      <c r="AA67" s="41" t="s">
        <v>33</v>
      </c>
      <c r="AB67" s="41">
        <f>1/AB64</f>
        <v>0.61455983786080881</v>
      </c>
      <c r="AC67" s="12"/>
      <c r="AD67" s="58"/>
      <c r="AH67" s="41">
        <f>1/AH64</f>
        <v>0.56782692635284771</v>
      </c>
      <c r="AI67" s="66"/>
      <c r="AJ67" s="67"/>
      <c r="AK67" s="8"/>
      <c r="AL67" s="57"/>
      <c r="AM67" s="43"/>
      <c r="AN67" s="43"/>
      <c r="AP67" s="56">
        <v>2.7456992266025058</v>
      </c>
      <c r="AQ67" s="56">
        <v>-0.53841514612732244</v>
      </c>
    </row>
    <row r="68" spans="3:43" x14ac:dyDescent="0.2">
      <c r="AB68" s="64"/>
      <c r="AC68" s="12"/>
      <c r="AD68" s="58"/>
      <c r="AI68" s="66"/>
      <c r="AJ68" s="67"/>
      <c r="AK68" s="8"/>
      <c r="AL68" s="57"/>
      <c r="AM68" s="43"/>
      <c r="AN68" s="43"/>
      <c r="AP68" s="56">
        <v>2.842609239610562</v>
      </c>
      <c r="AQ68" s="56">
        <v>-0.13875030850031439</v>
      </c>
    </row>
    <row r="69" spans="3:43" x14ac:dyDescent="0.2">
      <c r="AB69" s="64"/>
      <c r="AC69" s="12"/>
      <c r="AD69" s="58"/>
      <c r="AI69" s="66"/>
      <c r="AJ69" s="67"/>
      <c r="AK69" s="8"/>
      <c r="AL69" s="57"/>
      <c r="AM69" s="43"/>
      <c r="AN69" s="43"/>
      <c r="AP69" s="56">
        <v>2.9217904856581871</v>
      </c>
      <c r="AQ69" s="56">
        <v>0.10843164172711622</v>
      </c>
    </row>
    <row r="70" spans="3:43" x14ac:dyDescent="0.2">
      <c r="W70" s="2"/>
      <c r="X70" s="2"/>
      <c r="AB70" s="64"/>
      <c r="AC70" s="12"/>
      <c r="AD70" s="58"/>
      <c r="AI70" s="66"/>
      <c r="AJ70" s="67"/>
      <c r="AK70" s="8"/>
      <c r="AL70" s="57"/>
      <c r="AM70" s="43"/>
      <c r="AN70" s="43"/>
      <c r="AP70" s="56">
        <v>2.9887372752888002</v>
      </c>
      <c r="AQ70" s="56">
        <v>0.43080109923304666</v>
      </c>
    </row>
    <row r="71" spans="3:43" x14ac:dyDescent="0.2">
      <c r="W71" s="15"/>
      <c r="X71" s="55"/>
      <c r="AB71" s="64"/>
      <c r="AC71" s="12"/>
      <c r="AD71" s="58"/>
      <c r="AI71" s="66"/>
      <c r="AJ71" s="67"/>
      <c r="AK71" s="8"/>
      <c r="AL71" s="57"/>
      <c r="AM71" s="43"/>
      <c r="AN71" s="43"/>
      <c r="AP71" s="56">
        <v>3.046729222266487</v>
      </c>
      <c r="AQ71" s="56">
        <v>0.67990867896300644</v>
      </c>
    </row>
    <row r="72" spans="3:43" x14ac:dyDescent="0.2">
      <c r="W72" s="15"/>
      <c r="X72" s="55"/>
      <c r="AB72" s="65"/>
      <c r="AC72" s="65"/>
      <c r="AD72" s="65"/>
      <c r="AI72" s="66"/>
      <c r="AJ72" s="67"/>
      <c r="AK72" s="8"/>
      <c r="AL72" s="57"/>
      <c r="AM72" s="43"/>
      <c r="AN72" s="43"/>
      <c r="AP72" s="56">
        <v>3.0978817447138685</v>
      </c>
      <c r="AQ72" s="56">
        <v>0.99941281937087389</v>
      </c>
    </row>
    <row r="73" spans="3:43" x14ac:dyDescent="0.2">
      <c r="W73" s="15"/>
      <c r="X73" s="55"/>
      <c r="AB73" s="64"/>
      <c r="AC73" s="12"/>
      <c r="AD73" s="58"/>
      <c r="AI73" s="66"/>
      <c r="AJ73" s="67"/>
      <c r="AK73" s="8"/>
      <c r="AL73" s="57"/>
      <c r="AM73" s="43"/>
      <c r="AN73" s="43"/>
      <c r="AP73" s="56">
        <v>3.1436392352745433</v>
      </c>
      <c r="AQ73" s="56">
        <v>1.2147757119411533</v>
      </c>
    </row>
    <row r="74" spans="3:43" x14ac:dyDescent="0.2">
      <c r="W74" s="15"/>
      <c r="X74" s="55"/>
      <c r="AB74" s="64"/>
      <c r="AC74" s="12"/>
      <c r="AD74" s="58"/>
      <c r="AI74" s="66"/>
      <c r="AJ74" s="67"/>
      <c r="AK74" s="8"/>
      <c r="AL74" s="57"/>
      <c r="AM74" s="43"/>
      <c r="AN74" s="43"/>
      <c r="AP74" s="56">
        <v>3.1850319204327686</v>
      </c>
      <c r="AQ74" s="56">
        <v>1.725269727959222</v>
      </c>
    </row>
    <row r="75" spans="3:43" x14ac:dyDescent="0.2">
      <c r="W75" s="15"/>
      <c r="X75" s="55"/>
      <c r="AB75" s="64"/>
      <c r="AC75" s="12"/>
      <c r="AD75" s="58"/>
      <c r="AI75" s="66"/>
      <c r="AJ75" s="67"/>
      <c r="AK75" s="8"/>
      <c r="AL75" s="57"/>
      <c r="AM75" s="43"/>
      <c r="AN75" s="43"/>
      <c r="AP75" s="56">
        <v>3.2228204813221684</v>
      </c>
      <c r="AQ75" s="56">
        <v>2.1402436240364136</v>
      </c>
    </row>
    <row r="76" spans="3:43" x14ac:dyDescent="0.2">
      <c r="W76" s="15"/>
      <c r="X76" s="55"/>
      <c r="AB76" s="64"/>
      <c r="AC76" s="12"/>
      <c r="AD76" s="58"/>
      <c r="AI76" s="66"/>
      <c r="AJ76" s="67"/>
      <c r="AK76" s="8"/>
      <c r="AL76" s="57"/>
      <c r="AM76" s="43"/>
      <c r="AN76" s="43"/>
      <c r="AP76" s="56">
        <v>3.2575825875813802</v>
      </c>
      <c r="AQ76" s="56">
        <v>2.5945721196041927</v>
      </c>
    </row>
    <row r="77" spans="3:43" x14ac:dyDescent="0.2">
      <c r="W77" s="15"/>
      <c r="X77" s="55"/>
      <c r="AB77" s="64"/>
      <c r="AC77" s="12"/>
      <c r="AD77" s="58"/>
      <c r="AI77" s="66"/>
      <c r="AJ77" s="67"/>
      <c r="AK77" s="8"/>
      <c r="AL77" s="57"/>
      <c r="AM77" s="43"/>
      <c r="AN77" s="43"/>
      <c r="AP77" s="56">
        <v>3.2897672709527814</v>
      </c>
      <c r="AQ77" s="56">
        <v>2.7258193546438849</v>
      </c>
    </row>
    <row r="78" spans="3:43" x14ac:dyDescent="0.2">
      <c r="W78" s="15"/>
      <c r="X78" s="55"/>
      <c r="AB78" s="64"/>
      <c r="AC78" s="12"/>
      <c r="AD78" s="58"/>
      <c r="AI78" s="66"/>
      <c r="AJ78" s="67"/>
      <c r="AK78" s="8"/>
      <c r="AL78" s="57"/>
      <c r="AM78" s="43"/>
      <c r="AN78" s="43"/>
      <c r="AP78" s="56">
        <v>3.3197304943302246</v>
      </c>
      <c r="AQ78" s="56">
        <v>3.1653640048896268</v>
      </c>
    </row>
    <row r="79" spans="3:43" x14ac:dyDescent="0.2">
      <c r="W79" s="15"/>
      <c r="X79" s="55"/>
      <c r="AB79" s="64"/>
      <c r="AC79" s="12"/>
      <c r="AD79" s="58"/>
      <c r="AI79" s="66"/>
      <c r="AJ79" s="67"/>
      <c r="AK79" s="8"/>
      <c r="AL79" s="57"/>
      <c r="AM79" s="56"/>
      <c r="AN79" s="56"/>
      <c r="AO79" s="41" t="s">
        <v>61</v>
      </c>
      <c r="AP79" s="56">
        <v>2.6003193297516614</v>
      </c>
      <c r="AQ79" s="56">
        <v>-1.7666467684129799</v>
      </c>
    </row>
    <row r="80" spans="3:43" x14ac:dyDescent="0.2">
      <c r="W80" s="15"/>
      <c r="X80" s="55"/>
      <c r="AB80" s="64"/>
      <c r="AC80" s="12"/>
      <c r="AD80" s="58"/>
      <c r="AI80" s="66"/>
      <c r="AJ80" s="67"/>
      <c r="AK80" s="8"/>
      <c r="AL80" s="57"/>
      <c r="AM80" s="56"/>
      <c r="AN80" s="56"/>
      <c r="AP80" s="56">
        <v>2.7764105888073423</v>
      </c>
      <c r="AQ80" s="56">
        <v>0.03</v>
      </c>
    </row>
    <row r="81" spans="11:43" x14ac:dyDescent="0.2">
      <c r="W81" s="15"/>
      <c r="X81" s="55"/>
      <c r="AB81" s="64"/>
      <c r="AC81" s="12"/>
      <c r="AD81" s="58"/>
      <c r="AI81" s="66"/>
      <c r="AJ81" s="67"/>
      <c r="AK81" s="8"/>
      <c r="AL81" s="57"/>
      <c r="AM81" s="56"/>
      <c r="AN81" s="56"/>
      <c r="AP81" s="56">
        <v>2.9013493254156422</v>
      </c>
      <c r="AQ81" s="56">
        <v>0.3</v>
      </c>
    </row>
    <row r="82" spans="11:43" x14ac:dyDescent="0.2">
      <c r="W82" s="15"/>
      <c r="X82" s="55"/>
      <c r="AB82" s="64"/>
      <c r="AC82" s="12"/>
      <c r="AD82" s="58"/>
      <c r="AI82" s="66"/>
      <c r="AJ82" s="67"/>
      <c r="AK82" s="8"/>
      <c r="AL82" s="57"/>
      <c r="AM82" s="56"/>
      <c r="AN82" s="56"/>
      <c r="AP82" s="56">
        <v>2.9982593384236988</v>
      </c>
      <c r="AQ82" s="56">
        <v>0.42134471426726977</v>
      </c>
    </row>
    <row r="83" spans="11:43" x14ac:dyDescent="0.2">
      <c r="W83" s="15"/>
      <c r="X83" s="55"/>
      <c r="AB83" s="64"/>
      <c r="AC83" s="12"/>
      <c r="AD83" s="58"/>
      <c r="AI83" s="66"/>
      <c r="AJ83" s="67"/>
      <c r="AK83" s="8"/>
      <c r="AL83" s="57"/>
      <c r="AM83" s="56"/>
      <c r="AN83" s="56"/>
      <c r="AP83" s="56">
        <v>3.0774405844713235</v>
      </c>
      <c r="AQ83" s="56">
        <v>1.055371913283573</v>
      </c>
    </row>
    <row r="84" spans="11:43" x14ac:dyDescent="0.2">
      <c r="W84" s="15"/>
      <c r="X84" s="55"/>
      <c r="AB84" s="65"/>
      <c r="AC84" s="65"/>
      <c r="AD84" s="65"/>
      <c r="AI84" s="66"/>
      <c r="AJ84" s="67"/>
      <c r="AK84" s="8"/>
      <c r="AL84" s="57"/>
      <c r="AM84" s="56"/>
      <c r="AN84" s="56"/>
      <c r="AP84" s="56">
        <v>3.1443873741019366</v>
      </c>
      <c r="AQ84" s="56">
        <v>1.3514553386715109</v>
      </c>
    </row>
    <row r="85" spans="11:43" x14ac:dyDescent="0.2">
      <c r="W85" s="15"/>
      <c r="X85" s="55"/>
      <c r="AB85" s="64"/>
      <c r="AC85" s="12"/>
      <c r="AD85" s="58"/>
      <c r="AI85" s="66"/>
      <c r="AJ85" s="67"/>
      <c r="AK85" s="8"/>
      <c r="AL85" s="57"/>
      <c r="AM85" s="56"/>
      <c r="AN85" s="56"/>
      <c r="AP85" s="56">
        <v>3.2023793210796234</v>
      </c>
      <c r="AQ85" s="56">
        <v>1.4167192430726931</v>
      </c>
    </row>
    <row r="86" spans="11:43" x14ac:dyDescent="0.2">
      <c r="AB86" s="64"/>
      <c r="AC86" s="12"/>
      <c r="AD86" s="58"/>
      <c r="AI86" s="66"/>
      <c r="AJ86" s="67"/>
      <c r="AK86" s="8"/>
      <c r="AL86" s="57"/>
      <c r="AM86" s="56"/>
      <c r="AN86" s="56"/>
      <c r="AP86" s="56">
        <v>3.2535318435270049</v>
      </c>
      <c r="AQ86" s="56">
        <v>1.6238902007672569</v>
      </c>
    </row>
    <row r="87" spans="11:43" x14ac:dyDescent="0.2">
      <c r="AB87" s="64"/>
      <c r="AC87" s="12"/>
      <c r="AD87" s="58"/>
      <c r="AI87" s="66"/>
      <c r="AJ87" s="67"/>
      <c r="AK87" s="8"/>
      <c r="AL87" s="57"/>
      <c r="AM87" s="56"/>
      <c r="AN87" s="56"/>
      <c r="AP87" s="56">
        <v>3.2992893340876801</v>
      </c>
      <c r="AQ87" s="56">
        <v>1.7891681228699581</v>
      </c>
    </row>
    <row r="88" spans="11:43" x14ac:dyDescent="0.2">
      <c r="K88" s="41" t="s">
        <v>16</v>
      </c>
      <c r="AB88" s="64"/>
      <c r="AC88" s="12"/>
      <c r="AD88" s="58"/>
      <c r="AI88" s="66"/>
      <c r="AJ88" s="67"/>
      <c r="AK88" s="8"/>
      <c r="AL88" s="57"/>
      <c r="AM88" s="56"/>
      <c r="AN88" s="56"/>
      <c r="AP88" s="56">
        <v>3.340682019245905</v>
      </c>
      <c r="AQ88" s="56">
        <v>2.176232837528806</v>
      </c>
    </row>
    <row r="89" spans="11:43" x14ac:dyDescent="0.2">
      <c r="AB89" s="64"/>
      <c r="AC89" s="12"/>
      <c r="AD89" s="58"/>
      <c r="AI89" s="66"/>
      <c r="AJ89" s="67"/>
      <c r="AK89" s="8"/>
      <c r="AL89" s="57"/>
      <c r="AM89" s="56"/>
      <c r="AN89" s="56"/>
      <c r="AP89" s="56">
        <v>3.3784705801353048</v>
      </c>
      <c r="AQ89" s="56">
        <v>2.92</v>
      </c>
    </row>
    <row r="90" spans="11:43" x14ac:dyDescent="0.2">
      <c r="AB90" s="64"/>
      <c r="AC90" s="12"/>
      <c r="AD90" s="58"/>
      <c r="AI90" s="66"/>
      <c r="AJ90" s="67"/>
      <c r="AK90" s="8"/>
      <c r="AL90" s="57"/>
      <c r="AM90" s="56"/>
    </row>
    <row r="91" spans="11:43" x14ac:dyDescent="0.2">
      <c r="AB91" s="64"/>
      <c r="AC91" s="12"/>
      <c r="AD91" s="58"/>
      <c r="AI91" s="66"/>
      <c r="AJ91" s="67"/>
      <c r="AK91" s="8"/>
      <c r="AL91" s="57"/>
      <c r="AM91" s="56"/>
    </row>
    <row r="92" spans="11:43" x14ac:dyDescent="0.2">
      <c r="AB92" s="64"/>
      <c r="AC92" s="12"/>
      <c r="AD92" s="58"/>
      <c r="AI92" s="66"/>
      <c r="AJ92" s="67"/>
      <c r="AK92" s="8"/>
      <c r="AL92" s="57"/>
      <c r="AM92" s="56"/>
    </row>
    <row r="93" spans="11:43" x14ac:dyDescent="0.2">
      <c r="AB93" s="64"/>
      <c r="AC93" s="12"/>
      <c r="AD93" s="58"/>
      <c r="AI93" s="66"/>
      <c r="AJ93" s="67"/>
      <c r="AK93" s="8"/>
      <c r="AL93" s="57"/>
      <c r="AM93" s="56"/>
    </row>
    <row r="94" spans="11:43" x14ac:dyDescent="0.2">
      <c r="K94" s="41" t="s">
        <v>16</v>
      </c>
      <c r="AB94" s="64"/>
      <c r="AC94" s="12"/>
      <c r="AD94" s="58"/>
      <c r="AI94" s="66"/>
      <c r="AJ94" s="67"/>
      <c r="AK94" s="8"/>
      <c r="AL94" s="57"/>
      <c r="AM94" s="56"/>
    </row>
    <row r="95" spans="11:43" x14ac:dyDescent="0.2">
      <c r="AB95" s="64"/>
      <c r="AC95" s="12"/>
      <c r="AD95" s="58"/>
      <c r="AI95" s="66"/>
      <c r="AJ95" s="67"/>
      <c r="AK95" s="8"/>
      <c r="AL95" s="57"/>
      <c r="AM95" s="56"/>
    </row>
    <row r="96" spans="11:43" x14ac:dyDescent="0.2">
      <c r="AB96" s="64"/>
      <c r="AC96" s="12"/>
      <c r="AD96" s="58"/>
      <c r="AI96" s="66"/>
      <c r="AJ96" s="67"/>
      <c r="AK96" s="8"/>
      <c r="AL96" s="57"/>
      <c r="AM96" s="56"/>
    </row>
    <row r="97" spans="11:39" x14ac:dyDescent="0.2">
      <c r="AI97" s="66"/>
      <c r="AJ97" s="67"/>
      <c r="AK97" s="8"/>
      <c r="AL97" s="57"/>
      <c r="AM97" s="56"/>
    </row>
    <row r="98" spans="11:39" x14ac:dyDescent="0.2">
      <c r="AI98" s="66"/>
      <c r="AJ98" s="67"/>
      <c r="AK98" s="8"/>
      <c r="AL98" s="57"/>
      <c r="AM98" s="56"/>
    </row>
    <row r="99" spans="11:39" x14ac:dyDescent="0.2">
      <c r="AI99" s="66"/>
      <c r="AJ99" s="67"/>
      <c r="AK99" s="8"/>
      <c r="AL99" s="57"/>
      <c r="AM99" s="56"/>
    </row>
    <row r="100" spans="11:39" x14ac:dyDescent="0.2">
      <c r="K100" s="41" t="s">
        <v>16</v>
      </c>
      <c r="AI100" s="66"/>
      <c r="AJ100" s="67"/>
      <c r="AK100" s="8"/>
      <c r="AL100" s="57"/>
      <c r="AM100" s="56"/>
    </row>
    <row r="101" spans="11:39" x14ac:dyDescent="0.2">
      <c r="AI101" s="66"/>
      <c r="AJ101" s="67"/>
      <c r="AK101" s="8"/>
      <c r="AL101" s="57"/>
      <c r="AM101" s="56"/>
    </row>
    <row r="102" spans="11:39" x14ac:dyDescent="0.2">
      <c r="AI102" s="66"/>
      <c r="AJ102" s="67"/>
      <c r="AK102" s="8"/>
      <c r="AL102" s="57"/>
      <c r="AM102" s="56"/>
    </row>
    <row r="103" spans="11:39" x14ac:dyDescent="0.2">
      <c r="AI103" s="66"/>
      <c r="AJ103" s="67"/>
      <c r="AK103" s="8"/>
      <c r="AL103" s="57"/>
      <c r="AM103" s="56"/>
    </row>
    <row r="104" spans="11:39" x14ac:dyDescent="0.2">
      <c r="AI104" s="66"/>
      <c r="AJ104" s="67"/>
      <c r="AK104" s="8"/>
      <c r="AL104" s="57"/>
      <c r="AM104" s="56"/>
    </row>
    <row r="105" spans="11:39" x14ac:dyDescent="0.2">
      <c r="AI105" s="66"/>
      <c r="AJ105" s="67"/>
      <c r="AK105" s="8"/>
      <c r="AL105" s="57"/>
      <c r="AM105" s="56"/>
    </row>
    <row r="106" spans="11:39" x14ac:dyDescent="0.2">
      <c r="AI106" s="66"/>
      <c r="AJ106" s="67"/>
      <c r="AK106" s="8"/>
      <c r="AL106" s="57"/>
      <c r="AM106" s="56"/>
    </row>
    <row r="107" spans="11:39" x14ac:dyDescent="0.2">
      <c r="AI107" s="66"/>
      <c r="AJ107" s="67"/>
      <c r="AK107" s="8"/>
      <c r="AL107" s="57"/>
      <c r="AM107" s="56"/>
    </row>
    <row r="108" spans="11:39" x14ac:dyDescent="0.2">
      <c r="AI108" s="66"/>
      <c r="AJ108" s="67"/>
      <c r="AK108" s="8"/>
      <c r="AL108" s="57"/>
      <c r="AM108" s="56"/>
    </row>
    <row r="109" spans="11:39" x14ac:dyDescent="0.2">
      <c r="AI109" s="66"/>
      <c r="AJ109" s="67"/>
      <c r="AK109" s="8"/>
      <c r="AL109" s="57"/>
      <c r="AM109" s="56"/>
    </row>
    <row r="110" spans="11:39" x14ac:dyDescent="0.2">
      <c r="AI110" s="66"/>
      <c r="AJ110" s="67"/>
      <c r="AK110" s="8"/>
      <c r="AL110" s="57"/>
      <c r="AM110" s="56"/>
    </row>
    <row r="111" spans="11:39" x14ac:dyDescent="0.2">
      <c r="AI111" s="66"/>
      <c r="AJ111" s="67"/>
      <c r="AK111" s="8"/>
      <c r="AL111" s="57"/>
      <c r="AM111" s="56"/>
    </row>
    <row r="112" spans="11:39" x14ac:dyDescent="0.2">
      <c r="AI112" s="66"/>
      <c r="AJ112" s="67"/>
      <c r="AK112" s="8"/>
      <c r="AL112" s="57"/>
      <c r="AM112" s="56"/>
    </row>
    <row r="113" spans="35:42" x14ac:dyDescent="0.2">
      <c r="AI113" s="66"/>
      <c r="AJ113" s="67"/>
      <c r="AK113" s="8"/>
      <c r="AL113" s="57"/>
      <c r="AM113" s="56"/>
      <c r="AO113" s="41" t="s">
        <v>32</v>
      </c>
      <c r="AP113" s="41" t="s">
        <v>16</v>
      </c>
    </row>
    <row r="114" spans="35:42" x14ac:dyDescent="0.2">
      <c r="AI114" s="66"/>
      <c r="AJ114" s="67"/>
      <c r="AK114" s="8"/>
      <c r="AL114" s="57"/>
      <c r="AM114" s="56"/>
      <c r="AO114" s="41" t="s">
        <v>32</v>
      </c>
      <c r="AP114" s="41" t="s">
        <v>16</v>
      </c>
    </row>
    <row r="115" spans="35:42" x14ac:dyDescent="0.2">
      <c r="AI115" s="66"/>
      <c r="AJ115" s="67"/>
      <c r="AK115" s="8"/>
      <c r="AL115" s="57"/>
      <c r="AM115" s="56"/>
      <c r="AO115" s="41" t="s">
        <v>32</v>
      </c>
      <c r="AP115" s="41" t="s">
        <v>16</v>
      </c>
    </row>
    <row r="116" spans="35:42" x14ac:dyDescent="0.2">
      <c r="AI116" s="66"/>
      <c r="AJ116" s="67"/>
      <c r="AK116" s="8"/>
      <c r="AL116" s="57"/>
      <c r="AM116" s="56"/>
      <c r="AO116" s="41" t="s">
        <v>32</v>
      </c>
      <c r="AP116" s="41" t="s">
        <v>16</v>
      </c>
    </row>
    <row r="117" spans="35:42" x14ac:dyDescent="0.2">
      <c r="AI117" s="66"/>
      <c r="AJ117" s="67"/>
      <c r="AK117" s="8"/>
      <c r="AL117" s="57"/>
      <c r="AM117" s="56"/>
      <c r="AO117" s="41" t="s">
        <v>32</v>
      </c>
      <c r="AP117" s="41" t="s">
        <v>16</v>
      </c>
    </row>
    <row r="118" spans="35:42" x14ac:dyDescent="0.2">
      <c r="AI118" s="66"/>
      <c r="AJ118" s="67"/>
      <c r="AK118" s="8"/>
      <c r="AL118" s="57"/>
      <c r="AM118" s="56"/>
      <c r="AO118" s="41" t="s">
        <v>32</v>
      </c>
      <c r="AP118" s="41" t="s">
        <v>16</v>
      </c>
    </row>
    <row r="119" spans="35:42" x14ac:dyDescent="0.2">
      <c r="AI119" s="66"/>
      <c r="AJ119" s="67"/>
      <c r="AK119" s="8"/>
      <c r="AL119" s="57"/>
      <c r="AM119" s="56"/>
    </row>
    <row r="120" spans="35:42" x14ac:dyDescent="0.2">
      <c r="AI120" s="66"/>
      <c r="AJ120" s="67"/>
      <c r="AK120" s="8"/>
      <c r="AL120" s="57"/>
      <c r="AM120" s="56"/>
    </row>
    <row r="121" spans="35:42" x14ac:dyDescent="0.2">
      <c r="AI121" s="66"/>
      <c r="AJ121" s="67"/>
      <c r="AK121" s="8"/>
      <c r="AL121" s="57"/>
      <c r="AM121" s="56"/>
    </row>
    <row r="122" spans="35:42" x14ac:dyDescent="0.2">
      <c r="AI122" s="66"/>
      <c r="AJ122" s="67"/>
      <c r="AK122" s="8"/>
      <c r="AL122" s="57"/>
      <c r="AM122" s="56"/>
    </row>
    <row r="123" spans="35:42" x14ac:dyDescent="0.2">
      <c r="AI123" s="66"/>
      <c r="AJ123" s="67"/>
      <c r="AK123" s="8"/>
      <c r="AL123" s="57"/>
      <c r="AM123" s="56"/>
    </row>
    <row r="124" spans="35:42" x14ac:dyDescent="0.2">
      <c r="AI124" s="66"/>
      <c r="AJ124" s="67"/>
      <c r="AK124" s="8"/>
      <c r="AL124" s="57"/>
      <c r="AM124" s="56"/>
    </row>
    <row r="125" spans="35:42" x14ac:dyDescent="0.2">
      <c r="AI125" s="66"/>
      <c r="AJ125" s="67"/>
      <c r="AK125" s="8"/>
      <c r="AL125" s="57"/>
      <c r="AM125" s="56"/>
    </row>
    <row r="126" spans="35:42" x14ac:dyDescent="0.2">
      <c r="AI126" s="66"/>
      <c r="AJ126" s="67"/>
      <c r="AK126" s="8"/>
      <c r="AL126" s="57"/>
      <c r="AM126" s="56"/>
    </row>
    <row r="127" spans="35:42" x14ac:dyDescent="0.2">
      <c r="AI127" s="66"/>
      <c r="AJ127" s="67"/>
      <c r="AK127" s="8"/>
      <c r="AL127" s="57"/>
      <c r="AM127" s="56"/>
    </row>
    <row r="128" spans="35:42" x14ac:dyDescent="0.2">
      <c r="AI128" s="66"/>
      <c r="AJ128" s="67"/>
      <c r="AK128" s="8"/>
      <c r="AL128" s="57"/>
      <c r="AM128" s="56"/>
    </row>
    <row r="129" spans="35:39" x14ac:dyDescent="0.2">
      <c r="AI129" s="66"/>
      <c r="AJ129" s="67"/>
      <c r="AK129" s="8"/>
      <c r="AL129" s="57"/>
      <c r="AM129" s="56"/>
    </row>
    <row r="130" spans="35:39" x14ac:dyDescent="0.2">
      <c r="AI130" s="66"/>
      <c r="AJ130" s="67"/>
      <c r="AK130" s="8"/>
      <c r="AL130" s="57"/>
      <c r="AM130" s="56"/>
    </row>
    <row r="131" spans="35:39" x14ac:dyDescent="0.2">
      <c r="AI131" s="66"/>
      <c r="AJ131" s="67"/>
      <c r="AK131" s="8"/>
      <c r="AL131" s="57"/>
      <c r="AM131" s="56"/>
    </row>
    <row r="132" spans="35:39" x14ac:dyDescent="0.2">
      <c r="AI132" s="66"/>
      <c r="AJ132" s="67"/>
      <c r="AK132" s="8"/>
      <c r="AL132" s="57"/>
      <c r="AM132" s="56"/>
    </row>
    <row r="133" spans="35:39" x14ac:dyDescent="0.2">
      <c r="AI133" s="66"/>
      <c r="AJ133" s="67"/>
      <c r="AK133" s="8"/>
      <c r="AL133" s="57"/>
      <c r="AM133" s="56"/>
    </row>
    <row r="134" spans="35:39" x14ac:dyDescent="0.2">
      <c r="AI134" s="66"/>
      <c r="AJ134" s="67"/>
      <c r="AK134" s="8"/>
      <c r="AL134" s="57"/>
      <c r="AM134" s="56"/>
    </row>
    <row r="135" spans="35:39" x14ac:dyDescent="0.2">
      <c r="AI135" s="66"/>
      <c r="AJ135" s="67"/>
      <c r="AK135" s="8"/>
      <c r="AL135" s="57"/>
      <c r="AM135" s="56"/>
    </row>
    <row r="136" spans="35:39" x14ac:dyDescent="0.2">
      <c r="AI136" s="66"/>
      <c r="AJ136" s="67"/>
      <c r="AK136" s="8"/>
      <c r="AL136" s="57"/>
      <c r="AM136" s="56"/>
    </row>
    <row r="137" spans="35:39" x14ac:dyDescent="0.2">
      <c r="AI137" s="66"/>
      <c r="AJ137" s="67"/>
      <c r="AK137" s="8"/>
      <c r="AL137" s="57"/>
      <c r="AM137" s="56"/>
    </row>
    <row r="138" spans="35:39" x14ac:dyDescent="0.2">
      <c r="AI138" s="66"/>
      <c r="AJ138" s="67"/>
      <c r="AK138" s="8"/>
      <c r="AL138" s="57"/>
      <c r="AM138" s="56"/>
    </row>
    <row r="139" spans="35:39" x14ac:dyDescent="0.2">
      <c r="AI139" s="66"/>
      <c r="AJ139" s="67"/>
      <c r="AK139" s="8"/>
      <c r="AL139" s="57"/>
      <c r="AM139" s="56"/>
    </row>
    <row r="140" spans="35:39" x14ac:dyDescent="0.2">
      <c r="AI140" s="66"/>
      <c r="AJ140" s="67"/>
      <c r="AK140" s="8"/>
      <c r="AL140" s="57"/>
      <c r="AM140" s="56"/>
    </row>
    <row r="141" spans="35:39" x14ac:dyDescent="0.2">
      <c r="AI141" s="66"/>
      <c r="AJ141" s="67"/>
      <c r="AK141" s="8"/>
      <c r="AL141" s="57"/>
      <c r="AM141" s="56"/>
    </row>
    <row r="142" spans="35:39" x14ac:dyDescent="0.2">
      <c r="AI142" s="66"/>
      <c r="AJ142" s="67"/>
      <c r="AK142" s="8"/>
      <c r="AL142" s="57"/>
      <c r="AM142" s="56"/>
    </row>
    <row r="143" spans="35:39" x14ac:dyDescent="0.2">
      <c r="AI143" s="66"/>
      <c r="AJ143" s="67"/>
      <c r="AK143" s="8"/>
      <c r="AL143" s="57"/>
      <c r="AM143" s="56"/>
    </row>
    <row r="144" spans="35:39" x14ac:dyDescent="0.2">
      <c r="AI144" s="66"/>
      <c r="AJ144" s="67"/>
      <c r="AK144" s="8"/>
      <c r="AL144" s="57"/>
      <c r="AM144" s="56"/>
    </row>
    <row r="145" spans="35:39" x14ac:dyDescent="0.2">
      <c r="AI145" s="66"/>
      <c r="AJ145" s="67"/>
      <c r="AK145" s="8"/>
      <c r="AL145" s="57"/>
      <c r="AM145" s="56"/>
    </row>
    <row r="146" spans="35:39" x14ac:dyDescent="0.2">
      <c r="AI146" s="66"/>
      <c r="AJ146" s="67"/>
      <c r="AK146" s="8"/>
      <c r="AL146" s="57"/>
      <c r="AM146" s="56"/>
    </row>
    <row r="147" spans="35:39" x14ac:dyDescent="0.2">
      <c r="AI147" s="66"/>
      <c r="AJ147" s="67"/>
      <c r="AK147" s="8"/>
      <c r="AL147" s="57"/>
      <c r="AM147" s="56"/>
    </row>
    <row r="148" spans="35:39" x14ac:dyDescent="0.2">
      <c r="AI148" s="66"/>
      <c r="AJ148" s="67"/>
      <c r="AK148" s="8"/>
      <c r="AL148" s="57"/>
      <c r="AM148" s="56"/>
    </row>
    <row r="149" spans="35:39" x14ac:dyDescent="0.2">
      <c r="AI149" s="66"/>
      <c r="AJ149" s="67"/>
      <c r="AK149" s="8"/>
      <c r="AL149" s="57"/>
      <c r="AM149" s="56"/>
    </row>
    <row r="150" spans="35:39" x14ac:dyDescent="0.2">
      <c r="AI150" s="66"/>
      <c r="AJ150" s="67"/>
      <c r="AK150" s="8"/>
      <c r="AL150" s="57"/>
      <c r="AM150" s="56"/>
    </row>
    <row r="151" spans="35:39" x14ac:dyDescent="0.2">
      <c r="AI151" s="66"/>
      <c r="AJ151" s="67"/>
      <c r="AK151" s="8"/>
      <c r="AL151" s="57"/>
      <c r="AM151" s="56"/>
    </row>
    <row r="152" spans="35:39" x14ac:dyDescent="0.2">
      <c r="AI152" s="66"/>
      <c r="AJ152" s="67"/>
      <c r="AK152" s="8"/>
      <c r="AL152" s="57"/>
      <c r="AM152" s="56"/>
    </row>
    <row r="153" spans="35:39" x14ac:dyDescent="0.2">
      <c r="AI153" s="66"/>
      <c r="AJ153" s="67"/>
      <c r="AK153" s="8"/>
      <c r="AL153" s="57"/>
      <c r="AM153" s="56"/>
    </row>
    <row r="154" spans="35:39" x14ac:dyDescent="0.2">
      <c r="AI154" s="66"/>
      <c r="AJ154" s="67"/>
      <c r="AK154" s="8"/>
      <c r="AL154" s="57"/>
      <c r="AM154" s="56"/>
    </row>
    <row r="155" spans="35:39" x14ac:dyDescent="0.2">
      <c r="AI155" s="66"/>
      <c r="AJ155" s="67"/>
      <c r="AK155" s="8"/>
      <c r="AL155" s="57"/>
      <c r="AM155" s="56"/>
    </row>
    <row r="156" spans="35:39" x14ac:dyDescent="0.2">
      <c r="AI156" s="66"/>
      <c r="AJ156" s="67"/>
      <c r="AK156" s="8"/>
      <c r="AL156" s="57"/>
      <c r="AM156" s="56"/>
    </row>
    <row r="157" spans="35:39" x14ac:dyDescent="0.2">
      <c r="AI157" s="66"/>
      <c r="AJ157" s="67"/>
      <c r="AK157" s="8"/>
      <c r="AL157" s="57"/>
      <c r="AM157" s="56"/>
    </row>
    <row r="158" spans="35:39" x14ac:dyDescent="0.2">
      <c r="AI158" s="66"/>
      <c r="AJ158" s="67"/>
      <c r="AK158" s="8"/>
      <c r="AL158" s="57"/>
      <c r="AM158" s="56"/>
    </row>
    <row r="159" spans="35:39" x14ac:dyDescent="0.2">
      <c r="AI159" s="66"/>
      <c r="AJ159" s="67"/>
      <c r="AK159" s="8"/>
      <c r="AL159" s="57"/>
      <c r="AM159" s="56"/>
    </row>
    <row r="160" spans="35:39" x14ac:dyDescent="0.2">
      <c r="AI160" s="66"/>
      <c r="AJ160" s="67"/>
      <c r="AK160" s="8"/>
      <c r="AL160" s="57" t="str">
        <f>IF(AK160&lt;&gt;0,AJ160,"")</f>
        <v/>
      </c>
      <c r="AM160" s="56" t="str">
        <f>IF(AK160&lt;&gt;0,AK160," ")</f>
        <v xml:space="preserve"> </v>
      </c>
    </row>
    <row r="161" spans="35:39" x14ac:dyDescent="0.2">
      <c r="AI161" s="66"/>
      <c r="AJ161" s="67"/>
      <c r="AK161" s="8"/>
      <c r="AL161" s="57" t="str">
        <f>IF(AK161&lt;&gt;0,AJ161,"")</f>
        <v/>
      </c>
      <c r="AM161" s="56" t="str">
        <f>IF(AK161&lt;&gt;0,AK161," ")</f>
        <v xml:space="preserve"> </v>
      </c>
    </row>
    <row r="162" spans="35:39" x14ac:dyDescent="0.2">
      <c r="AI162" s="66"/>
      <c r="AJ162" s="67"/>
      <c r="AK162" s="8"/>
      <c r="AL162" s="57" t="str">
        <f>IF(AK162&lt;&gt;0,AJ162,"")</f>
        <v/>
      </c>
      <c r="AM162" s="56" t="str">
        <f>IF(AK162&lt;&gt;0,AK162," ")</f>
        <v xml:space="preserve"> </v>
      </c>
    </row>
    <row r="163" spans="35:39" x14ac:dyDescent="0.2">
      <c r="AI163" s="66"/>
      <c r="AJ163" s="67"/>
      <c r="AK163" s="8"/>
      <c r="AL163" s="57" t="str">
        <f>IF(AK163&lt;&gt;0,AJ163,"")</f>
        <v/>
      </c>
      <c r="AM163" s="56" t="str">
        <f>IF(AK163&lt;&gt;0,AK163," ")</f>
        <v xml:space="preserve"> </v>
      </c>
    </row>
    <row r="168" spans="35:39" x14ac:dyDescent="0.2">
      <c r="AI168" s="68"/>
      <c r="AJ168" s="54"/>
      <c r="AK168" s="8"/>
    </row>
    <row r="169" spans="35:39" x14ac:dyDescent="0.2">
      <c r="AI169" s="68"/>
      <c r="AJ169" s="54"/>
      <c r="AK169" s="8"/>
    </row>
    <row r="170" spans="35:39" x14ac:dyDescent="0.2">
      <c r="AI170" s="68"/>
      <c r="AJ170" s="54"/>
      <c r="AK170" s="8"/>
    </row>
  </sheetData>
  <sheetProtection algorithmName="SHA-512" hashValue="W+qJwU3+//f9BuMwquUV/UN1TiTTvWUEIxCUekLbvdwNy/pypT3uthrX8xY6gloOwd2sF654yJcFKkAIz23dqA==" saltValue="xG6BNgpj2RGNfcLpSYc69Q==" spinCount="100000"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5:E17"/>
  <sheetViews>
    <sheetView workbookViewId="0">
      <selection activeCell="E19" sqref="E19"/>
    </sheetView>
  </sheetViews>
  <sheetFormatPr baseColWidth="10" defaultRowHeight="15" x14ac:dyDescent="0.25"/>
  <sheetData>
    <row r="5" spans="3:5" x14ac:dyDescent="0.25">
      <c r="C5" t="s">
        <v>35</v>
      </c>
      <c r="D5" s="27" t="s">
        <v>34</v>
      </c>
      <c r="E5" s="27" t="s">
        <v>33</v>
      </c>
    </row>
    <row r="6" spans="3:5" x14ac:dyDescent="0.25">
      <c r="C6" s="27" t="s">
        <v>9</v>
      </c>
      <c r="D6" s="27">
        <v>17.5</v>
      </c>
      <c r="E6" s="6">
        <f>'Thermal model MaA0d'!D67</f>
        <v>0.10521323405780782</v>
      </c>
    </row>
    <row r="7" spans="3:5" x14ac:dyDescent="0.25">
      <c r="C7" s="27" t="s">
        <v>10</v>
      </c>
      <c r="D7" s="27">
        <v>22.5</v>
      </c>
      <c r="E7" s="6">
        <f>'Thermal model MaA0d'!J67</f>
        <v>0.25205780509308356</v>
      </c>
    </row>
    <row r="8" spans="3:5" x14ac:dyDescent="0.25">
      <c r="C8" s="27" t="s">
        <v>11</v>
      </c>
      <c r="D8" s="27">
        <v>27.5</v>
      </c>
      <c r="E8" s="6">
        <f>'Thermal model MaA0d'!P67</f>
        <v>0.48893462573395219</v>
      </c>
    </row>
    <row r="9" spans="3:5" x14ac:dyDescent="0.25">
      <c r="C9" s="27" t="s">
        <v>12</v>
      </c>
      <c r="D9" s="27">
        <v>20</v>
      </c>
      <c r="E9" s="6">
        <f>'Thermal model MaA0d'!V67</f>
        <v>0.45155331536700327</v>
      </c>
    </row>
    <row r="10" spans="3:5" x14ac:dyDescent="0.25">
      <c r="C10" s="27" t="s">
        <v>13</v>
      </c>
      <c r="D10" s="27">
        <v>25</v>
      </c>
      <c r="E10" s="6">
        <f>'Thermal model MaA0d'!AB67</f>
        <v>0.61455983786080881</v>
      </c>
    </row>
    <row r="11" spans="3:5" x14ac:dyDescent="0.25">
      <c r="C11" s="27" t="s">
        <v>14</v>
      </c>
      <c r="D11" s="27">
        <v>22.5</v>
      </c>
      <c r="E11" s="6">
        <f>'Thermal model MaA0d'!AH67</f>
        <v>0.56782692635284771</v>
      </c>
    </row>
    <row r="17" spans="4:4" x14ac:dyDescent="0.25">
      <c r="D17" t="s">
        <v>16</v>
      </c>
    </row>
  </sheetData>
  <sheetProtection algorithmName="SHA-512" hashValue="RhkNEntkhigcsJ8YGAsZqAlUAgmoyzyiYipPKr3m2W7+O3M6bIQJl2XxTip8uNCbNJKurD/L2lV5xUCOFKgY3w==" saltValue="eBqfdWbjxty5H8DJakSYkg=="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26"/>
  <sheetViews>
    <sheetView zoomScale="80" zoomScaleNormal="80" workbookViewId="0">
      <selection activeCell="W3" sqref="W3"/>
    </sheetView>
  </sheetViews>
  <sheetFormatPr baseColWidth="10" defaultRowHeight="15" x14ac:dyDescent="0.25"/>
  <cols>
    <col min="4" max="23" width="7.140625" customWidth="1"/>
  </cols>
  <sheetData>
    <row r="1" spans="2:24" ht="15.75" thickBot="1" x14ac:dyDescent="0.3">
      <c r="C1" t="s">
        <v>41</v>
      </c>
      <c r="D1" s="20">
        <v>1</v>
      </c>
      <c r="E1" s="20">
        <v>2</v>
      </c>
      <c r="F1" s="20">
        <v>3</v>
      </c>
      <c r="G1" s="20">
        <v>4</v>
      </c>
      <c r="H1" s="20">
        <v>5</v>
      </c>
      <c r="I1" s="20">
        <v>6</v>
      </c>
      <c r="J1" s="20">
        <v>7</v>
      </c>
      <c r="K1" s="20">
        <v>8</v>
      </c>
      <c r="L1" s="20">
        <v>9</v>
      </c>
      <c r="M1" s="20">
        <v>10</v>
      </c>
      <c r="N1" s="20">
        <v>11</v>
      </c>
      <c r="O1" s="20">
        <v>12</v>
      </c>
      <c r="P1" s="20">
        <v>13</v>
      </c>
      <c r="Q1" s="20">
        <v>14</v>
      </c>
      <c r="R1" s="20">
        <v>15</v>
      </c>
      <c r="S1" s="20">
        <v>16</v>
      </c>
      <c r="T1" s="20">
        <v>17</v>
      </c>
      <c r="U1" s="20">
        <v>18</v>
      </c>
      <c r="V1" s="20">
        <v>19</v>
      </c>
      <c r="W1" s="20">
        <v>20</v>
      </c>
      <c r="X1" t="s">
        <v>50</v>
      </c>
    </row>
    <row r="2" spans="2:24" x14ac:dyDescent="0.25">
      <c r="C2" t="s">
        <v>42</v>
      </c>
      <c r="D2" s="22">
        <v>1</v>
      </c>
      <c r="E2" s="22">
        <v>0.5</v>
      </c>
      <c r="F2" s="22">
        <v>0.33333333333333331</v>
      </c>
      <c r="G2" s="22">
        <v>0.25</v>
      </c>
      <c r="H2" s="22">
        <v>0.2</v>
      </c>
      <c r="I2" s="22">
        <v>0.16666666666666666</v>
      </c>
      <c r="J2" s="22">
        <v>0.14285714285714285</v>
      </c>
      <c r="K2" s="22">
        <v>0.125</v>
      </c>
      <c r="L2" s="22">
        <v>0.1111111111111111</v>
      </c>
      <c r="M2" s="22">
        <v>0.1</v>
      </c>
      <c r="N2" s="22">
        <v>9.0909090909090912E-2</v>
      </c>
      <c r="O2" s="22">
        <v>8.3333333333333329E-2</v>
      </c>
      <c r="P2" s="22">
        <v>7.6923076923076927E-2</v>
      </c>
      <c r="Q2" s="22">
        <v>7.1428571428571425E-2</v>
      </c>
      <c r="R2" s="22">
        <v>6.6666666666666666E-2</v>
      </c>
      <c r="S2" s="22">
        <v>6.25E-2</v>
      </c>
      <c r="T2" s="22">
        <v>5.8823529411764705E-2</v>
      </c>
      <c r="U2" s="22">
        <v>5.5555555555555552E-2</v>
      </c>
      <c r="V2" s="22">
        <v>5.2631578947368418E-2</v>
      </c>
      <c r="W2" s="22">
        <v>0.05</v>
      </c>
      <c r="X2" t="s">
        <v>42</v>
      </c>
    </row>
    <row r="3" spans="2:24" x14ac:dyDescent="0.25">
      <c r="B3">
        <v>17.5</v>
      </c>
      <c r="C3" t="s">
        <v>43</v>
      </c>
      <c r="D3" s="23">
        <v>0</v>
      </c>
      <c r="E3" s="23">
        <v>0</v>
      </c>
      <c r="F3" s="23">
        <v>0</v>
      </c>
      <c r="G3" s="23">
        <v>0</v>
      </c>
      <c r="H3" s="23">
        <v>0</v>
      </c>
      <c r="I3" s="23">
        <v>0</v>
      </c>
      <c r="J3" s="23">
        <v>0</v>
      </c>
      <c r="K3" s="23">
        <v>2.0202020202020204E-2</v>
      </c>
      <c r="L3" s="23">
        <v>4.2000000000000003E-2</v>
      </c>
      <c r="M3" s="23">
        <v>6.9500000000000006E-2</v>
      </c>
      <c r="N3" s="23">
        <v>0.13109999999999999</v>
      </c>
      <c r="O3" s="23">
        <v>0.152</v>
      </c>
      <c r="P3" s="23">
        <v>0.19320000000000001</v>
      </c>
      <c r="Q3" s="23">
        <v>0.23619999999999999</v>
      </c>
      <c r="R3" s="23">
        <v>0.34343434343434343</v>
      </c>
      <c r="S3" s="23">
        <v>0.43434343434343431</v>
      </c>
      <c r="T3" s="23">
        <v>0.47</v>
      </c>
      <c r="U3" s="23">
        <v>0.54</v>
      </c>
      <c r="V3" s="23">
        <v>0.61</v>
      </c>
      <c r="W3" s="23">
        <v>0.67</v>
      </c>
      <c r="X3" s="21" t="s">
        <v>49</v>
      </c>
    </row>
    <row r="4" spans="2:24" x14ac:dyDescent="0.25">
      <c r="B4">
        <v>20</v>
      </c>
      <c r="C4" t="s">
        <v>44</v>
      </c>
      <c r="D4" s="23">
        <v>0.04</v>
      </c>
      <c r="E4" s="23">
        <v>0.20333333333333334</v>
      </c>
      <c r="F4" s="23">
        <v>0.28282828282828282</v>
      </c>
      <c r="G4" s="23">
        <v>0.34660000000000002</v>
      </c>
      <c r="H4" s="23">
        <v>0.39219999999999999</v>
      </c>
      <c r="I4" s="23">
        <v>0.42330000000000001</v>
      </c>
      <c r="J4" s="23">
        <v>0.47889999999999999</v>
      </c>
      <c r="K4" s="23">
        <v>0.52380000000000004</v>
      </c>
      <c r="L4" s="23">
        <v>0.59640000000000004</v>
      </c>
      <c r="M4" s="23">
        <v>0.62329999999999997</v>
      </c>
      <c r="N4" s="23">
        <v>0.69769999999999999</v>
      </c>
      <c r="O4" s="23">
        <v>0.74560000000000004</v>
      </c>
      <c r="P4" s="23">
        <v>0.81220000000000003</v>
      </c>
      <c r="Q4" s="23">
        <v>0.84550000000000003</v>
      </c>
      <c r="R4" s="23">
        <v>0.86770000000000003</v>
      </c>
      <c r="S4" s="23">
        <v>0.91359999999999997</v>
      </c>
      <c r="T4" s="23">
        <v>0.91359999999999997</v>
      </c>
      <c r="U4" s="23">
        <v>0.91359999999999997</v>
      </c>
      <c r="V4" s="23">
        <v>0.91359999999999997</v>
      </c>
      <c r="W4" s="23">
        <v>0.91359999999999997</v>
      </c>
      <c r="X4" t="s">
        <v>49</v>
      </c>
    </row>
    <row r="5" spans="2:24" x14ac:dyDescent="0.25">
      <c r="B5">
        <v>22.5</v>
      </c>
      <c r="C5" t="s">
        <v>46</v>
      </c>
      <c r="D5" s="23">
        <v>0</v>
      </c>
      <c r="E5" s="23">
        <v>0</v>
      </c>
      <c r="F5" s="23">
        <v>2.9411764705882356E-2</v>
      </c>
      <c r="G5" s="23">
        <v>0.19066666666666668</v>
      </c>
      <c r="H5" s="23">
        <v>0.37</v>
      </c>
      <c r="I5" s="23">
        <v>0.64500000000000002</v>
      </c>
      <c r="J5" s="23">
        <v>0.72450000000000003</v>
      </c>
      <c r="K5" s="23">
        <v>0.76549999999999996</v>
      </c>
      <c r="L5" s="23">
        <v>0.80220000000000002</v>
      </c>
      <c r="M5" s="23">
        <v>0.83489999999999998</v>
      </c>
      <c r="N5" s="23">
        <v>0.84399999999999997</v>
      </c>
      <c r="O5" s="23">
        <v>0.84550000000000003</v>
      </c>
      <c r="P5" s="23">
        <v>0.86770000000000003</v>
      </c>
      <c r="Q5" s="23">
        <v>0.89219999999999999</v>
      </c>
      <c r="R5" s="23">
        <v>0.9234</v>
      </c>
      <c r="S5" s="23">
        <v>0.96699999999999997</v>
      </c>
      <c r="T5" s="23">
        <v>0.96699999999999997</v>
      </c>
      <c r="U5" s="23">
        <v>0.96699999999999997</v>
      </c>
      <c r="V5" s="23">
        <v>0.96699999999999997</v>
      </c>
      <c r="W5" s="23">
        <v>0.96699999999999997</v>
      </c>
      <c r="X5" t="s">
        <v>49</v>
      </c>
    </row>
    <row r="6" spans="2:24" x14ac:dyDescent="0.25">
      <c r="B6">
        <v>22.5</v>
      </c>
      <c r="C6" t="s">
        <v>45</v>
      </c>
      <c r="D6" s="23">
        <v>4.9999999999999996E-2</v>
      </c>
      <c r="E6" s="23">
        <v>0.27010000000000001</v>
      </c>
      <c r="F6" s="23">
        <v>0.3347</v>
      </c>
      <c r="G6" s="23">
        <v>0.38886666666666664</v>
      </c>
      <c r="H6" s="23">
        <v>0.48</v>
      </c>
      <c r="I6" s="23">
        <v>0.53856666666666664</v>
      </c>
      <c r="J6" s="23">
        <v>0.61406666666666665</v>
      </c>
      <c r="K6" s="23">
        <v>0.66956666666666675</v>
      </c>
      <c r="L6" s="23">
        <v>0.73470000000000002</v>
      </c>
      <c r="M6" s="23">
        <v>0.7738666666666667</v>
      </c>
      <c r="N6" s="23">
        <v>0.85</v>
      </c>
      <c r="O6" s="23">
        <v>0.89533333333333331</v>
      </c>
      <c r="P6" s="23">
        <v>0.93076464646464652</v>
      </c>
      <c r="Q6" s="23">
        <v>0.93873131313131319</v>
      </c>
      <c r="R6" s="23">
        <v>0.95959595959595967</v>
      </c>
      <c r="S6" s="23">
        <v>0.96969696969696972</v>
      </c>
      <c r="T6" s="23">
        <v>0.96969696969696972</v>
      </c>
      <c r="U6" s="23">
        <v>0.96969696969696972</v>
      </c>
      <c r="V6" s="23">
        <v>0.96969696969696972</v>
      </c>
      <c r="W6" s="23">
        <v>0.96969696969696972</v>
      </c>
      <c r="X6" t="s">
        <v>49</v>
      </c>
    </row>
    <row r="7" spans="2:24" x14ac:dyDescent="0.25">
      <c r="B7">
        <v>25</v>
      </c>
      <c r="C7" t="s">
        <v>47</v>
      </c>
      <c r="D7" s="23">
        <v>0.08</v>
      </c>
      <c r="E7" s="23">
        <v>0.31</v>
      </c>
      <c r="F7" s="23">
        <v>0.53</v>
      </c>
      <c r="G7" s="23">
        <v>0.59</v>
      </c>
      <c r="H7" s="23">
        <v>0.61699999999999999</v>
      </c>
      <c r="I7" s="23">
        <v>0.74747474747474751</v>
      </c>
      <c r="J7" s="23">
        <v>0.79797979797979801</v>
      </c>
      <c r="K7" s="23">
        <v>0.80808080808080807</v>
      </c>
      <c r="L7" s="23">
        <v>0.8376555555555556</v>
      </c>
      <c r="M7" s="23">
        <v>0.85858585858585856</v>
      </c>
      <c r="N7" s="23">
        <v>0.89898989898989912</v>
      </c>
      <c r="O7" s="23">
        <v>0.94899999999999995</v>
      </c>
      <c r="P7" s="23">
        <v>0.94899999999999995</v>
      </c>
      <c r="Q7" s="23">
        <v>0.94899999999999995</v>
      </c>
      <c r="R7" s="23">
        <v>0.94899999999999995</v>
      </c>
      <c r="S7" s="23">
        <v>0.94899999999999995</v>
      </c>
      <c r="T7" s="23">
        <v>0.94899999999999995</v>
      </c>
      <c r="U7" s="23">
        <v>0.94899999999999995</v>
      </c>
      <c r="V7" s="23">
        <v>0.9494949494949495</v>
      </c>
      <c r="W7" s="23">
        <v>0.9494949494949495</v>
      </c>
      <c r="X7" t="s">
        <v>49</v>
      </c>
    </row>
    <row r="8" spans="2:24" x14ac:dyDescent="0.25">
      <c r="B8">
        <v>27.5</v>
      </c>
      <c r="C8" t="s">
        <v>48</v>
      </c>
      <c r="D8" s="23">
        <v>0</v>
      </c>
      <c r="E8" s="23">
        <v>0.06</v>
      </c>
      <c r="F8" s="23">
        <v>0.31</v>
      </c>
      <c r="G8" s="23">
        <v>0.43440000000000001</v>
      </c>
      <c r="H8" s="23">
        <v>0.49330000000000002</v>
      </c>
      <c r="I8" s="23">
        <v>0.53439999999999999</v>
      </c>
      <c r="J8" s="23">
        <v>0.59660000000000002</v>
      </c>
      <c r="K8" s="23">
        <v>0.63549999999999995</v>
      </c>
      <c r="L8" s="23">
        <v>0.72330000000000005</v>
      </c>
      <c r="M8" s="23">
        <v>0.76770000000000005</v>
      </c>
      <c r="N8" s="23">
        <v>0.81220000000000003</v>
      </c>
      <c r="O8" s="23">
        <v>0.83450000000000002</v>
      </c>
      <c r="P8" s="23">
        <v>0.86770000000000003</v>
      </c>
      <c r="Q8" s="23">
        <v>0.90110000000000001</v>
      </c>
      <c r="R8" s="23">
        <v>0.93440000000000001</v>
      </c>
      <c r="S8" s="23">
        <v>0.93440000000000001</v>
      </c>
      <c r="T8" s="23">
        <v>0.93440000000000001</v>
      </c>
      <c r="U8" s="23">
        <v>0.93440000000000001</v>
      </c>
      <c r="V8" s="23">
        <v>0.93440000000000001</v>
      </c>
      <c r="W8" s="23">
        <v>0.93440000000000001</v>
      </c>
      <c r="X8" t="s">
        <v>49</v>
      </c>
    </row>
    <row r="9" spans="2:24" x14ac:dyDescent="0.25">
      <c r="D9" s="24"/>
      <c r="E9" s="24"/>
      <c r="F9" s="24"/>
      <c r="G9" s="24"/>
      <c r="H9" s="24"/>
      <c r="I9" s="24"/>
      <c r="J9" s="24"/>
      <c r="K9" s="24"/>
      <c r="L9" s="24"/>
      <c r="M9" s="24"/>
      <c r="N9" s="24"/>
      <c r="O9" s="24"/>
      <c r="P9" s="24"/>
      <c r="Q9" s="24"/>
      <c r="R9" s="24"/>
      <c r="S9" s="24"/>
      <c r="T9" s="24"/>
      <c r="U9" s="24"/>
      <c r="V9" s="24"/>
      <c r="W9" s="24"/>
    </row>
    <row r="10" spans="2:24" x14ac:dyDescent="0.25">
      <c r="D10" s="24"/>
      <c r="E10" s="24"/>
      <c r="F10" s="24"/>
      <c r="G10" s="24"/>
      <c r="H10" s="24"/>
      <c r="I10" s="24"/>
      <c r="J10" s="24"/>
      <c r="K10" s="24"/>
      <c r="L10" s="24"/>
      <c r="M10" s="24"/>
      <c r="N10" s="24"/>
      <c r="O10" s="24"/>
      <c r="P10" s="24"/>
      <c r="Q10" s="24"/>
      <c r="R10" s="24"/>
      <c r="S10" s="24"/>
      <c r="T10" s="24"/>
      <c r="U10" s="24"/>
      <c r="V10" s="24"/>
      <c r="W10" s="24"/>
    </row>
    <row r="17" spans="4:7" x14ac:dyDescent="0.25">
      <c r="E17" t="s">
        <v>51</v>
      </c>
    </row>
    <row r="18" spans="4:7" x14ac:dyDescent="0.25">
      <c r="F18" t="s">
        <v>40</v>
      </c>
    </row>
    <row r="19" spans="4:7" x14ac:dyDescent="0.25">
      <c r="D19" t="s">
        <v>55</v>
      </c>
      <c r="E19">
        <v>17.5</v>
      </c>
      <c r="F19">
        <v>5.5E-2</v>
      </c>
    </row>
    <row r="20" spans="4:7" x14ac:dyDescent="0.25">
      <c r="D20" t="s">
        <v>56</v>
      </c>
      <c r="E20">
        <v>20</v>
      </c>
      <c r="F20">
        <v>0.13500000000000001</v>
      </c>
    </row>
    <row r="21" spans="4:7" x14ac:dyDescent="0.25">
      <c r="D21" t="s">
        <v>52</v>
      </c>
      <c r="E21">
        <v>22.5</v>
      </c>
      <c r="F21">
        <v>0.185</v>
      </c>
    </row>
    <row r="22" spans="4:7" x14ac:dyDescent="0.25">
      <c r="D22" t="s">
        <v>53</v>
      </c>
      <c r="E22">
        <v>22.5</v>
      </c>
      <c r="F22">
        <v>0.19500000000000001</v>
      </c>
    </row>
    <row r="23" spans="4:7" x14ac:dyDescent="0.25">
      <c r="D23" t="s">
        <v>54</v>
      </c>
      <c r="E23">
        <v>25</v>
      </c>
      <c r="F23">
        <v>0.375</v>
      </c>
    </row>
    <row r="26" spans="4:7" x14ac:dyDescent="0.25">
      <c r="F26" t="s">
        <v>62</v>
      </c>
      <c r="G26" s="13">
        <f>0.6512/0.0391</f>
        <v>16.654731457800509</v>
      </c>
    </row>
  </sheetData>
  <sheetProtection algorithmName="SHA-512" hashValue="cyq31qXIbEkpkjp4A5xAKkU85Ne4WVkk7JmdoNLZHo9d/5D9zvY8tXlpYXuD4bU5KIIqzQfUW9Fhakr3rf5Epg==" saltValue="oTMnyLkEbhxAQ9Rg6vA0hA==" spinCount="100000" sheet="1" objects="1" scenarios="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8680E-97C3-4750-85A5-76487ABF6C75}">
  <dimension ref="A1:M25"/>
  <sheetViews>
    <sheetView zoomScale="90" zoomScaleNormal="90" workbookViewId="0">
      <selection activeCell="J16" sqref="J16"/>
    </sheetView>
  </sheetViews>
  <sheetFormatPr baseColWidth="10" defaultRowHeight="15" x14ac:dyDescent="0.25"/>
  <sheetData>
    <row r="1" spans="1:13" x14ac:dyDescent="0.25">
      <c r="A1" t="s">
        <v>64</v>
      </c>
    </row>
    <row r="2" spans="1:13" x14ac:dyDescent="0.25">
      <c r="A2" s="26"/>
      <c r="B2" s="33" t="s">
        <v>9</v>
      </c>
      <c r="C2" s="27"/>
      <c r="D2" s="27" t="s">
        <v>10</v>
      </c>
      <c r="E2" s="27"/>
      <c r="F2" s="27" t="s">
        <v>12</v>
      </c>
      <c r="G2" s="27"/>
      <c r="H2" s="27" t="s">
        <v>13</v>
      </c>
      <c r="I2" s="27"/>
      <c r="J2" s="27" t="s">
        <v>14</v>
      </c>
    </row>
    <row r="3" spans="1:13" x14ac:dyDescent="0.25">
      <c r="A3" s="26" t="s">
        <v>16</v>
      </c>
      <c r="B3" s="33">
        <v>17.5</v>
      </c>
      <c r="C3" s="27" t="s">
        <v>16</v>
      </c>
      <c r="D3" s="27">
        <v>22.5</v>
      </c>
      <c r="E3" s="27" t="s">
        <v>16</v>
      </c>
      <c r="F3" s="27">
        <v>20</v>
      </c>
      <c r="G3" s="27" t="s">
        <v>16</v>
      </c>
      <c r="H3" s="27">
        <v>25</v>
      </c>
      <c r="I3" s="27" t="s">
        <v>16</v>
      </c>
      <c r="J3" s="27">
        <v>22.5</v>
      </c>
    </row>
    <row r="4" spans="1:13" x14ac:dyDescent="0.25">
      <c r="A4" s="28" t="s">
        <v>19</v>
      </c>
      <c r="B4" s="28" t="s">
        <v>20</v>
      </c>
      <c r="C4" s="30" t="s">
        <v>19</v>
      </c>
      <c r="D4" s="30" t="s">
        <v>20</v>
      </c>
      <c r="E4" s="28" t="s">
        <v>19</v>
      </c>
      <c r="F4" s="29" t="s">
        <v>20</v>
      </c>
      <c r="G4" s="32" t="s">
        <v>19</v>
      </c>
      <c r="H4" s="32" t="s">
        <v>20</v>
      </c>
      <c r="I4" s="29" t="s">
        <v>19</v>
      </c>
      <c r="J4" s="29" t="s">
        <v>20</v>
      </c>
    </row>
    <row r="5" spans="1:13" x14ac:dyDescent="0.25">
      <c r="A5" s="28" t="s">
        <v>23</v>
      </c>
      <c r="B5" s="28" t="s">
        <v>24</v>
      </c>
      <c r="C5" s="30" t="s">
        <v>23</v>
      </c>
      <c r="D5" s="30" t="s">
        <v>24</v>
      </c>
      <c r="E5" s="28" t="s">
        <v>23</v>
      </c>
      <c r="F5" s="29" t="s">
        <v>24</v>
      </c>
      <c r="G5" s="32" t="s">
        <v>23</v>
      </c>
      <c r="H5" s="32" t="s">
        <v>24</v>
      </c>
      <c r="I5" s="29" t="s">
        <v>23</v>
      </c>
      <c r="J5" s="29" t="s">
        <v>24</v>
      </c>
    </row>
    <row r="6" spans="1:13" x14ac:dyDescent="0.25">
      <c r="A6" s="22">
        <v>1.3072059481373999</v>
      </c>
      <c r="B6" s="22">
        <v>0</v>
      </c>
      <c r="C6" s="31">
        <v>2.1470157099410891</v>
      </c>
      <c r="D6" s="31">
        <v>0</v>
      </c>
      <c r="E6" s="22">
        <v>1.9046422283039881</v>
      </c>
      <c r="F6" s="22">
        <v>0.04</v>
      </c>
      <c r="G6" s="31">
        <v>2.3016515581036141</v>
      </c>
      <c r="H6" s="31">
        <v>0.08</v>
      </c>
      <c r="I6" s="22">
        <v>2.1470157099410891</v>
      </c>
      <c r="J6" s="22">
        <v>4.9999999999999996E-2</v>
      </c>
      <c r="L6" t="s">
        <v>1</v>
      </c>
      <c r="M6" t="s">
        <v>3</v>
      </c>
    </row>
    <row r="7" spans="1:13" x14ac:dyDescent="0.25">
      <c r="A7" s="22">
        <v>1.6082359438013809</v>
      </c>
      <c r="B7" s="22">
        <v>0</v>
      </c>
      <c r="C7" s="31">
        <v>2.4480457056050704</v>
      </c>
      <c r="D7" s="31">
        <v>0</v>
      </c>
      <c r="E7" s="22">
        <v>2.2056722239679694</v>
      </c>
      <c r="F7" s="22">
        <v>0.20333333333333334</v>
      </c>
      <c r="G7" s="31">
        <v>2.6026815537675954</v>
      </c>
      <c r="H7" s="31">
        <v>0.20499999999999999</v>
      </c>
      <c r="I7" s="22">
        <v>2.4480457056050704</v>
      </c>
      <c r="J7" s="22">
        <v>0.27010000000000001</v>
      </c>
      <c r="L7" t="s">
        <v>5</v>
      </c>
      <c r="M7" s="9">
        <v>2.7585983953742939</v>
      </c>
    </row>
    <row r="8" spans="1:13" x14ac:dyDescent="0.25">
      <c r="A8" s="22">
        <v>1.7843272028570623</v>
      </c>
      <c r="B8" s="22">
        <v>0</v>
      </c>
      <c r="C8" s="31">
        <v>2.6241369646607513</v>
      </c>
      <c r="D8" s="31">
        <v>2.9411764705882356E-2</v>
      </c>
      <c r="E8" s="22">
        <v>2.3817634830236507</v>
      </c>
      <c r="F8" s="22">
        <v>0.28282828282828282</v>
      </c>
      <c r="G8" s="31">
        <v>2.7787728128232767</v>
      </c>
      <c r="H8" s="31">
        <v>0.53</v>
      </c>
      <c r="I8" s="22">
        <v>2.6241369646607513</v>
      </c>
      <c r="J8" s="22">
        <v>0.3347</v>
      </c>
      <c r="L8" t="s">
        <v>6</v>
      </c>
      <c r="M8" s="9">
        <v>0.44546154087494866</v>
      </c>
    </row>
    <row r="9" spans="1:13" x14ac:dyDescent="0.25">
      <c r="A9" s="22">
        <v>1.9092659394653622</v>
      </c>
      <c r="B9" s="22">
        <v>0</v>
      </c>
      <c r="C9" s="31">
        <v>2.7490757012690512</v>
      </c>
      <c r="D9" s="31">
        <v>0.19066666666666668</v>
      </c>
      <c r="E9" s="22">
        <v>2.5067022196319506</v>
      </c>
      <c r="F9" s="22">
        <v>0.34660000000000002</v>
      </c>
      <c r="G9" s="31">
        <v>2.9037115494315766</v>
      </c>
      <c r="H9" s="31">
        <v>0.59</v>
      </c>
      <c r="I9" s="22">
        <v>2.7490757012690512</v>
      </c>
      <c r="J9" s="22">
        <v>0.38886666666666664</v>
      </c>
      <c r="L9" s="2" t="s">
        <v>63</v>
      </c>
      <c r="M9" s="2" t="s">
        <v>16</v>
      </c>
    </row>
    <row r="10" spans="1:13" x14ac:dyDescent="0.25">
      <c r="A10" s="22">
        <v>2.0061759524734186</v>
      </c>
      <c r="B10" s="22">
        <v>0</v>
      </c>
      <c r="C10" s="31">
        <v>2.8459857142771079</v>
      </c>
      <c r="D10" s="31">
        <v>0.37</v>
      </c>
      <c r="E10" s="22">
        <v>2.6036122326400069</v>
      </c>
      <c r="F10" s="22">
        <v>0.39219999999999999</v>
      </c>
      <c r="G10" s="31">
        <v>3.0006215624396333</v>
      </c>
      <c r="H10" s="31">
        <v>0.61699999999999999</v>
      </c>
      <c r="I10" s="22">
        <v>2.8459857142771079</v>
      </c>
      <c r="J10" s="22">
        <v>0.48</v>
      </c>
      <c r="L10" s="15">
        <v>1</v>
      </c>
      <c r="M10" s="7">
        <f>NORMDIST(L10,$M$7,$M$8,TRUE)</f>
        <v>3.9434357228049403E-5</v>
      </c>
    </row>
    <row r="11" spans="1:13" x14ac:dyDescent="0.25">
      <c r="A11" s="22">
        <v>2.0853571985210433</v>
      </c>
      <c r="B11" s="22">
        <v>0</v>
      </c>
      <c r="C11" s="31">
        <v>2.9251669603247326</v>
      </c>
      <c r="D11" s="31">
        <v>0.64500000000000002</v>
      </c>
      <c r="E11" s="22">
        <v>2.6827934786876315</v>
      </c>
      <c r="F11" s="22">
        <v>0.42330000000000001</v>
      </c>
      <c r="G11" s="31">
        <v>3.079802808487258</v>
      </c>
      <c r="H11" s="31">
        <v>0.74747474747474751</v>
      </c>
      <c r="I11" s="22">
        <v>2.9251669603247326</v>
      </c>
      <c r="J11" s="22">
        <v>0.53856666666666664</v>
      </c>
      <c r="L11" s="15">
        <v>1.25</v>
      </c>
      <c r="M11" s="7">
        <f t="shared" ref="M11:M24" si="0">NORMDIST(L11,$M$7,$M$8,TRUE)</f>
        <v>3.5382720894950182E-4</v>
      </c>
    </row>
    <row r="12" spans="1:13" x14ac:dyDescent="0.25">
      <c r="A12" s="22">
        <v>2.1523039881516568</v>
      </c>
      <c r="B12" s="22">
        <v>0</v>
      </c>
      <c r="C12" s="31">
        <v>2.9921137499553456</v>
      </c>
      <c r="D12" s="31">
        <v>0.72450000000000003</v>
      </c>
      <c r="E12" s="22">
        <v>2.749740268318245</v>
      </c>
      <c r="F12" s="22">
        <v>0.47889999999999999</v>
      </c>
      <c r="G12" s="31">
        <v>3.146749598117871</v>
      </c>
      <c r="H12" s="31">
        <v>0.79797979797979801</v>
      </c>
      <c r="I12" s="22">
        <v>2.9921137499553456</v>
      </c>
      <c r="J12" s="22">
        <v>0.61406666666666665</v>
      </c>
      <c r="L12" s="15">
        <v>1.5</v>
      </c>
      <c r="M12" s="7">
        <f t="shared" si="0"/>
        <v>2.3612242437181324E-3</v>
      </c>
    </row>
    <row r="13" spans="1:13" x14ac:dyDescent="0.25">
      <c r="A13" s="22">
        <v>2.2102959351293432</v>
      </c>
      <c r="B13" s="22">
        <v>2.0202020202020204E-2</v>
      </c>
      <c r="C13" s="31">
        <v>3.0501056969330325</v>
      </c>
      <c r="D13" s="31">
        <v>0.76549999999999996</v>
      </c>
      <c r="E13" s="22">
        <v>2.8077322152959319</v>
      </c>
      <c r="F13" s="22">
        <v>0.52380000000000004</v>
      </c>
      <c r="G13" s="31">
        <v>3.2047415450955579</v>
      </c>
      <c r="H13" s="31">
        <v>0.80808080808080807</v>
      </c>
      <c r="I13" s="22">
        <v>3.0501056969330325</v>
      </c>
      <c r="J13" s="22">
        <v>0.66956666666666675</v>
      </c>
      <c r="L13" s="15">
        <v>1.75</v>
      </c>
      <c r="M13" s="7">
        <f t="shared" si="0"/>
        <v>1.1781986555479261E-2</v>
      </c>
    </row>
    <row r="14" spans="1:13" x14ac:dyDescent="0.25">
      <c r="A14" s="22">
        <v>2.2614484575767246</v>
      </c>
      <c r="B14" s="22">
        <v>4.2000000000000003E-2</v>
      </c>
      <c r="C14" s="31">
        <v>3.1012582193804139</v>
      </c>
      <c r="D14" s="31">
        <v>0.80220000000000002</v>
      </c>
      <c r="E14" s="22">
        <v>2.8588847377433129</v>
      </c>
      <c r="F14" s="22">
        <v>0.59640000000000004</v>
      </c>
      <c r="G14" s="31">
        <v>3.2558940675429393</v>
      </c>
      <c r="H14" s="31">
        <v>0.8376555555555556</v>
      </c>
      <c r="I14" s="22">
        <v>3.1012582193804139</v>
      </c>
      <c r="J14" s="22">
        <v>0.73470000000000002</v>
      </c>
      <c r="L14" s="15">
        <v>2</v>
      </c>
      <c r="M14" s="7">
        <f t="shared" si="0"/>
        <v>4.4288783424387676E-2</v>
      </c>
    </row>
    <row r="15" spans="1:13" x14ac:dyDescent="0.25">
      <c r="A15" s="22">
        <v>2.3072059481373999</v>
      </c>
      <c r="B15" s="22">
        <v>6.9500000000000006E-2</v>
      </c>
      <c r="C15" s="31">
        <v>3.1470157099410891</v>
      </c>
      <c r="D15" s="31">
        <v>0.83489999999999998</v>
      </c>
      <c r="E15" s="22">
        <v>2.9046422283039881</v>
      </c>
      <c r="F15" s="22">
        <v>0.62329999999999997</v>
      </c>
      <c r="G15" s="31">
        <v>3.3016515581036141</v>
      </c>
      <c r="H15" s="31">
        <v>0.85858585858585856</v>
      </c>
      <c r="I15" s="22">
        <v>3.1470157099410891</v>
      </c>
      <c r="J15" s="22">
        <v>0.7738666666666667</v>
      </c>
      <c r="L15" s="15">
        <v>2.25</v>
      </c>
      <c r="M15" s="7">
        <f t="shared" si="0"/>
        <v>0.1267823911980494</v>
      </c>
    </row>
    <row r="16" spans="1:13" x14ac:dyDescent="0.25">
      <c r="A16" s="22">
        <v>2.3485986332956248</v>
      </c>
      <c r="B16" s="22">
        <v>0.13109999999999999</v>
      </c>
      <c r="C16" s="31">
        <v>3.1884083950993141</v>
      </c>
      <c r="D16" s="31">
        <v>0.84399999999999997</v>
      </c>
      <c r="E16" s="22">
        <v>2.946034913462213</v>
      </c>
      <c r="F16" s="22">
        <v>0.69769999999999999</v>
      </c>
      <c r="G16" s="31">
        <v>3.3430442432618395</v>
      </c>
      <c r="H16" s="31">
        <v>0.89898989898989912</v>
      </c>
      <c r="I16" s="22">
        <v>3.1884083950993141</v>
      </c>
      <c r="J16" s="22">
        <v>0.85</v>
      </c>
      <c r="L16" s="15">
        <v>2.5</v>
      </c>
      <c r="M16" s="7">
        <f t="shared" si="0"/>
        <v>0.2807827118060946</v>
      </c>
    </row>
    <row r="17" spans="1:13" x14ac:dyDescent="0.25">
      <c r="A17" s="22">
        <v>2.3863871941850245</v>
      </c>
      <c r="B17" s="22">
        <v>0.152</v>
      </c>
      <c r="C17" s="31">
        <v>3.2261969559887138</v>
      </c>
      <c r="D17" s="31">
        <v>0.84550000000000003</v>
      </c>
      <c r="E17" s="22">
        <v>2.9838234743516128</v>
      </c>
      <c r="F17" s="22">
        <v>0.74560000000000004</v>
      </c>
      <c r="G17" s="31">
        <v>3.3808328041512392</v>
      </c>
      <c r="H17" s="31">
        <v>0.94899999999999995</v>
      </c>
      <c r="I17" s="22">
        <v>3.2261969559887138</v>
      </c>
      <c r="J17" s="22">
        <v>0.89533333333333331</v>
      </c>
      <c r="L17" s="15">
        <v>2.75</v>
      </c>
      <c r="M17" s="7">
        <f t="shared" si="0"/>
        <v>0.49230000763213405</v>
      </c>
    </row>
    <row r="18" spans="1:13" x14ac:dyDescent="0.25">
      <c r="A18" s="22">
        <v>2.4211493004442364</v>
      </c>
      <c r="B18" s="22">
        <v>0.19320000000000001</v>
      </c>
      <c r="C18" s="31">
        <v>3.2609590622479256</v>
      </c>
      <c r="D18" s="31">
        <v>0.86770000000000003</v>
      </c>
      <c r="E18" s="22">
        <v>3.0185855806108246</v>
      </c>
      <c r="F18" s="22">
        <v>0.81220000000000003</v>
      </c>
      <c r="G18" s="31">
        <v>3.415594910410451</v>
      </c>
      <c r="H18" s="31">
        <v>0.94899999999999995</v>
      </c>
      <c r="I18" s="22">
        <v>3.2609590622479256</v>
      </c>
      <c r="J18" s="22">
        <v>0.93076464646464652</v>
      </c>
      <c r="L18" s="15">
        <v>3</v>
      </c>
      <c r="M18" s="7">
        <f t="shared" si="0"/>
        <v>0.7060609378577557</v>
      </c>
    </row>
    <row r="19" spans="1:13" x14ac:dyDescent="0.25">
      <c r="A19" s="22">
        <v>2.4533339838156376</v>
      </c>
      <c r="B19" s="22">
        <v>0.23619999999999999</v>
      </c>
      <c r="C19" s="31">
        <v>3.2931437456193269</v>
      </c>
      <c r="D19" s="31">
        <v>0.89219999999999999</v>
      </c>
      <c r="E19" s="22">
        <v>3.0507702639822263</v>
      </c>
      <c r="F19" s="22">
        <v>0.84550000000000003</v>
      </c>
      <c r="G19" s="31">
        <v>3.4477795937818523</v>
      </c>
      <c r="H19" s="31">
        <v>0.94899999999999995</v>
      </c>
      <c r="I19" s="22">
        <v>3.2931437456193269</v>
      </c>
      <c r="J19" s="22">
        <v>0.93873131313131319</v>
      </c>
      <c r="L19" s="15">
        <v>3.25</v>
      </c>
      <c r="M19" s="7">
        <f t="shared" si="0"/>
        <v>0.865014455135517</v>
      </c>
    </row>
    <row r="20" spans="1:13" x14ac:dyDescent="0.25">
      <c r="A20" s="22">
        <v>2.4832972071930812</v>
      </c>
      <c r="B20" s="22">
        <v>0.34343434343434343</v>
      </c>
      <c r="C20" s="31">
        <v>3.32310696899677</v>
      </c>
      <c r="D20" s="31">
        <v>0.9234</v>
      </c>
      <c r="E20" s="22">
        <v>3.0807334873596695</v>
      </c>
      <c r="F20" s="22">
        <v>0.86770000000000003</v>
      </c>
      <c r="G20" s="31">
        <v>3.4777428171592955</v>
      </c>
      <c r="H20" s="31">
        <v>0.94899999999999995</v>
      </c>
      <c r="I20" s="22">
        <v>3.32310696899677</v>
      </c>
      <c r="J20" s="22">
        <v>0.95959595959595967</v>
      </c>
      <c r="L20" s="15">
        <v>3.5</v>
      </c>
      <c r="M20" s="7">
        <f t="shared" si="0"/>
        <v>0.95197822902557194</v>
      </c>
    </row>
    <row r="21" spans="1:13" x14ac:dyDescent="0.25">
      <c r="A21" s="22">
        <v>2.5113259307933244</v>
      </c>
      <c r="B21" s="22">
        <v>0.43434343434343431</v>
      </c>
      <c r="C21" s="31">
        <v>3.3511356925970137</v>
      </c>
      <c r="D21" s="31">
        <v>0.96699999999999997</v>
      </c>
      <c r="E21" s="22">
        <v>3.1087622109599127</v>
      </c>
      <c r="F21" s="22">
        <v>0.91359999999999997</v>
      </c>
      <c r="G21" s="31">
        <v>3.5057715407595391</v>
      </c>
      <c r="H21" s="31">
        <v>0.94899999999999995</v>
      </c>
      <c r="I21" s="22">
        <v>3.3511356925970137</v>
      </c>
      <c r="J21" s="22">
        <v>0.96969696969696972</v>
      </c>
      <c r="L21" s="15">
        <v>3.75</v>
      </c>
      <c r="M21" s="7">
        <f t="shared" si="0"/>
        <v>0.9869781823877195</v>
      </c>
    </row>
    <row r="22" spans="1:13" x14ac:dyDescent="0.25">
      <c r="A22" s="22">
        <v>2.5376548695156735</v>
      </c>
      <c r="B22" s="22">
        <v>0.47</v>
      </c>
      <c r="C22" s="31">
        <v>3.3774646313193628</v>
      </c>
      <c r="D22" s="31">
        <v>0.96699999999999997</v>
      </c>
      <c r="E22" s="22">
        <v>3.1350911496822618</v>
      </c>
      <c r="F22" s="22">
        <v>0.91359999999999997</v>
      </c>
      <c r="G22" s="31">
        <v>3.5321004794818882</v>
      </c>
      <c r="H22" s="31">
        <v>0.94899999999999995</v>
      </c>
      <c r="I22" s="22">
        <v>3.3774646313193628</v>
      </c>
      <c r="J22" s="22">
        <v>0.96969696969696972</v>
      </c>
      <c r="L22" s="15">
        <v>4</v>
      </c>
      <c r="M22" s="7">
        <f t="shared" si="0"/>
        <v>0.99733823819883072</v>
      </c>
    </row>
    <row r="23" spans="1:13" x14ac:dyDescent="0.25">
      <c r="A23" s="22">
        <v>2.5624784532407059</v>
      </c>
      <c r="B23" s="22">
        <v>0.54</v>
      </c>
      <c r="C23" s="31">
        <v>3.4022882150443952</v>
      </c>
      <c r="D23" s="31">
        <v>0.96699999999999997</v>
      </c>
      <c r="E23" s="22">
        <v>3.1599147334072941</v>
      </c>
      <c r="F23" s="22">
        <v>0.91359999999999997</v>
      </c>
      <c r="G23" s="31">
        <v>3.5569240632069201</v>
      </c>
      <c r="H23" s="31">
        <v>0.94899999999999995</v>
      </c>
      <c r="I23" s="22">
        <v>3.4022882150443952</v>
      </c>
      <c r="J23" s="22">
        <v>0.96969696969696972</v>
      </c>
      <c r="L23" s="15">
        <v>4.25</v>
      </c>
      <c r="M23" s="7">
        <f t="shared" si="0"/>
        <v>0.99959300296216635</v>
      </c>
    </row>
    <row r="24" spans="1:13" x14ac:dyDescent="0.25">
      <c r="A24" s="22">
        <v>2.5859595490902287</v>
      </c>
      <c r="B24" s="22">
        <v>0.61</v>
      </c>
      <c r="C24" s="31">
        <v>3.425769310893918</v>
      </c>
      <c r="D24" s="31">
        <v>0.96699999999999997</v>
      </c>
      <c r="E24" s="22">
        <v>3.183395829256817</v>
      </c>
      <c r="F24" s="22">
        <v>0.91359999999999997</v>
      </c>
      <c r="G24" s="31">
        <v>3.5804051590564434</v>
      </c>
      <c r="H24" s="31">
        <v>0.9494949494949495</v>
      </c>
      <c r="I24" s="22">
        <v>3.425769310893918</v>
      </c>
      <c r="J24" s="22">
        <v>0.96969696969696972</v>
      </c>
      <c r="L24" s="15">
        <v>4.5</v>
      </c>
      <c r="M24" s="7">
        <f t="shared" si="0"/>
        <v>0.9999537003029797</v>
      </c>
    </row>
    <row r="25" spans="1:13" x14ac:dyDescent="0.25">
      <c r="A25" s="22">
        <v>2.6082359438013811</v>
      </c>
      <c r="B25" s="22">
        <v>0.67</v>
      </c>
      <c r="C25" s="31">
        <v>3.4480457056050704</v>
      </c>
      <c r="D25" s="31">
        <v>0.96699999999999997</v>
      </c>
      <c r="E25" s="22">
        <v>3.2056722239679694</v>
      </c>
      <c r="F25" s="22">
        <v>0.91359999999999997</v>
      </c>
      <c r="G25" s="31">
        <v>3.6026815537675954</v>
      </c>
      <c r="H25" s="31">
        <v>0.9494949494949495</v>
      </c>
      <c r="I25" s="22">
        <v>3.4480457056050704</v>
      </c>
      <c r="J25" s="22">
        <v>0.96969696969696972</v>
      </c>
    </row>
  </sheetData>
  <sheetProtection algorithmName="SHA-512" hashValue="MAXdEzCLTs50JlTErTBLMtfjzXBuUKYCdKGKMLNf7xdc0Gl3jTphBAA7Ui3vgmbQrM1C6eBwfrU8lFbhZsqS5A==" saltValue="aA8Ep8hS345rD103TlZqgw==" spinCount="100000" sheet="1" objects="1" scenarios="1"/>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C16AE-9631-4080-8CAC-00E921460F4E}">
  <dimension ref="A1:F243"/>
  <sheetViews>
    <sheetView zoomScale="70" zoomScaleNormal="70" workbookViewId="0">
      <selection activeCell="F15" sqref="F15"/>
    </sheetView>
  </sheetViews>
  <sheetFormatPr baseColWidth="10" defaultRowHeight="15" x14ac:dyDescent="0.25"/>
  <sheetData>
    <row r="1" spans="1:6" ht="23.25" x14ac:dyDescent="0.35">
      <c r="A1" s="34" t="s">
        <v>69</v>
      </c>
      <c r="B1" s="34"/>
      <c r="C1" s="34"/>
    </row>
    <row r="3" spans="1:6" x14ac:dyDescent="0.25">
      <c r="A3" t="s">
        <v>67</v>
      </c>
      <c r="B3" t="s">
        <v>66</v>
      </c>
      <c r="C3" t="s">
        <v>38</v>
      </c>
      <c r="D3" t="s">
        <v>34</v>
      </c>
      <c r="E3" t="s">
        <v>68</v>
      </c>
      <c r="F3" t="s">
        <v>65</v>
      </c>
    </row>
    <row r="4" spans="1:6" x14ac:dyDescent="0.25">
      <c r="A4">
        <v>1</v>
      </c>
      <c r="B4">
        <v>0</v>
      </c>
      <c r="C4">
        <v>0</v>
      </c>
      <c r="D4">
        <v>17.5</v>
      </c>
      <c r="E4">
        <v>0.89</v>
      </c>
      <c r="F4" s="9">
        <v>19.369712298900001</v>
      </c>
    </row>
    <row r="5" spans="1:6" x14ac:dyDescent="0.25">
      <c r="A5">
        <v>1</v>
      </c>
      <c r="B5">
        <v>0</v>
      </c>
      <c r="C5">
        <v>5</v>
      </c>
      <c r="D5">
        <v>17.5</v>
      </c>
      <c r="E5">
        <v>0.67</v>
      </c>
      <c r="F5" s="9">
        <v>35.061562965</v>
      </c>
    </row>
    <row r="6" spans="1:6" x14ac:dyDescent="0.25">
      <c r="A6">
        <v>1</v>
      </c>
      <c r="B6">
        <v>3</v>
      </c>
      <c r="C6">
        <v>0</v>
      </c>
      <c r="D6">
        <v>17.5</v>
      </c>
      <c r="E6">
        <v>0.72</v>
      </c>
      <c r="F6" s="9">
        <v>31.948059431299999</v>
      </c>
    </row>
    <row r="7" spans="1:6" x14ac:dyDescent="0.25">
      <c r="A7">
        <v>1</v>
      </c>
      <c r="B7">
        <v>3</v>
      </c>
      <c r="C7">
        <v>5</v>
      </c>
      <c r="D7">
        <v>17.5</v>
      </c>
      <c r="E7">
        <v>0.51</v>
      </c>
      <c r="F7" s="9">
        <v>44.427004000799997</v>
      </c>
    </row>
    <row r="8" spans="1:6" x14ac:dyDescent="0.25">
      <c r="A8">
        <v>1</v>
      </c>
      <c r="B8">
        <v>5</v>
      </c>
      <c r="C8">
        <v>0</v>
      </c>
      <c r="D8">
        <v>17.5</v>
      </c>
      <c r="E8">
        <v>0.73</v>
      </c>
      <c r="F8" s="9">
        <v>31.306446248699999</v>
      </c>
    </row>
    <row r="9" spans="1:6" x14ac:dyDescent="0.25">
      <c r="A9">
        <v>1</v>
      </c>
      <c r="B9">
        <v>5</v>
      </c>
      <c r="C9">
        <v>5</v>
      </c>
      <c r="D9">
        <v>17.5</v>
      </c>
      <c r="E9">
        <v>0.48</v>
      </c>
      <c r="F9" s="9">
        <v>46.146221388000001</v>
      </c>
    </row>
    <row r="10" spans="1:6" x14ac:dyDescent="0.25">
      <c r="A10">
        <v>1</v>
      </c>
      <c r="B10">
        <v>7</v>
      </c>
      <c r="C10">
        <v>0</v>
      </c>
      <c r="D10">
        <v>17.5</v>
      </c>
      <c r="E10">
        <v>0.65</v>
      </c>
      <c r="F10" s="9">
        <v>36.271198438100001</v>
      </c>
    </row>
    <row r="11" spans="1:6" x14ac:dyDescent="0.25">
      <c r="A11">
        <v>1</v>
      </c>
      <c r="B11">
        <v>7</v>
      </c>
      <c r="C11">
        <v>5</v>
      </c>
      <c r="D11">
        <v>17.5</v>
      </c>
      <c r="E11">
        <v>0.54</v>
      </c>
      <c r="F11" s="9">
        <v>42.705717132099998</v>
      </c>
    </row>
    <row r="12" spans="1:6" x14ac:dyDescent="0.25">
      <c r="A12">
        <v>1</v>
      </c>
      <c r="B12">
        <v>10</v>
      </c>
      <c r="C12">
        <v>0</v>
      </c>
      <c r="D12">
        <v>17.5</v>
      </c>
      <c r="E12">
        <v>0.48</v>
      </c>
      <c r="F12" s="9">
        <v>46.146221388000001</v>
      </c>
    </row>
    <row r="13" spans="1:6" x14ac:dyDescent="0.25">
      <c r="A13">
        <v>1</v>
      </c>
      <c r="B13">
        <v>10</v>
      </c>
      <c r="C13">
        <v>5</v>
      </c>
      <c r="D13">
        <v>17.5</v>
      </c>
      <c r="E13">
        <v>0.54</v>
      </c>
      <c r="F13" s="9">
        <v>42.705717132099998</v>
      </c>
    </row>
    <row r="14" spans="1:6" x14ac:dyDescent="0.25">
      <c r="A14">
        <v>2</v>
      </c>
      <c r="B14">
        <v>0</v>
      </c>
      <c r="C14">
        <v>0</v>
      </c>
      <c r="D14">
        <v>17.5</v>
      </c>
      <c r="E14">
        <v>0.91</v>
      </c>
      <c r="F14" s="9">
        <v>17.4576031237</v>
      </c>
    </row>
    <row r="15" spans="1:6" x14ac:dyDescent="0.25">
      <c r="A15">
        <v>2</v>
      </c>
      <c r="B15">
        <v>0</v>
      </c>
      <c r="C15">
        <v>5</v>
      </c>
      <c r="D15">
        <v>17.5</v>
      </c>
      <c r="E15">
        <v>0.6</v>
      </c>
      <c r="F15" s="9">
        <v>39.231520483600001</v>
      </c>
    </row>
    <row r="16" spans="1:6" x14ac:dyDescent="0.25">
      <c r="A16">
        <v>2</v>
      </c>
      <c r="B16">
        <v>3</v>
      </c>
      <c r="C16">
        <v>0</v>
      </c>
      <c r="D16">
        <v>17.5</v>
      </c>
      <c r="E16">
        <v>0.59</v>
      </c>
      <c r="F16" s="9">
        <v>39.815120097300003</v>
      </c>
    </row>
    <row r="17" spans="1:6" x14ac:dyDescent="0.25">
      <c r="A17">
        <v>2</v>
      </c>
      <c r="B17">
        <v>3</v>
      </c>
      <c r="C17">
        <v>5</v>
      </c>
      <c r="D17">
        <v>17.5</v>
      </c>
      <c r="E17">
        <v>0.53</v>
      </c>
      <c r="F17" s="9">
        <v>43.280093616199999</v>
      </c>
    </row>
    <row r="18" spans="1:6" x14ac:dyDescent="0.25">
      <c r="A18">
        <v>2</v>
      </c>
      <c r="B18">
        <v>5</v>
      </c>
      <c r="C18">
        <v>0</v>
      </c>
      <c r="D18">
        <v>17.5</v>
      </c>
      <c r="E18">
        <v>0.65</v>
      </c>
      <c r="F18" s="9">
        <v>36.271198438100001</v>
      </c>
    </row>
    <row r="19" spans="1:6" x14ac:dyDescent="0.25">
      <c r="A19">
        <v>2</v>
      </c>
      <c r="B19">
        <v>5</v>
      </c>
      <c r="C19">
        <v>5</v>
      </c>
      <c r="D19">
        <v>17.5</v>
      </c>
      <c r="E19">
        <v>0.5</v>
      </c>
      <c r="F19" s="9">
        <v>45</v>
      </c>
    </row>
    <row r="20" spans="1:6" x14ac:dyDescent="0.25">
      <c r="A20">
        <v>2</v>
      </c>
      <c r="B20">
        <v>7</v>
      </c>
      <c r="C20">
        <v>0</v>
      </c>
      <c r="D20">
        <v>17.5</v>
      </c>
      <c r="E20">
        <v>0.69</v>
      </c>
      <c r="F20" s="9">
        <v>33.833158671100001</v>
      </c>
    </row>
    <row r="21" spans="1:6" x14ac:dyDescent="0.25">
      <c r="A21">
        <v>2</v>
      </c>
      <c r="B21">
        <v>7</v>
      </c>
      <c r="C21">
        <v>5</v>
      </c>
      <c r="D21">
        <v>17.5</v>
      </c>
      <c r="E21">
        <v>0.49</v>
      </c>
      <c r="F21" s="9">
        <v>45.572995999200003</v>
      </c>
    </row>
    <row r="22" spans="1:6" x14ac:dyDescent="0.25">
      <c r="A22">
        <v>2</v>
      </c>
      <c r="B22">
        <v>10</v>
      </c>
      <c r="C22">
        <v>0</v>
      </c>
      <c r="D22">
        <v>17.5</v>
      </c>
      <c r="E22">
        <v>0.69</v>
      </c>
      <c r="F22" s="9">
        <v>33.833158671100001</v>
      </c>
    </row>
    <row r="23" spans="1:6" x14ac:dyDescent="0.25">
      <c r="A23">
        <v>2</v>
      </c>
      <c r="B23">
        <v>10</v>
      </c>
      <c r="C23">
        <v>5</v>
      </c>
      <c r="D23">
        <v>17.5</v>
      </c>
      <c r="E23">
        <v>0.54</v>
      </c>
      <c r="F23" s="9">
        <v>42.705717132099998</v>
      </c>
    </row>
    <row r="24" spans="1:6" x14ac:dyDescent="0.25">
      <c r="A24">
        <v>3</v>
      </c>
      <c r="B24">
        <v>0</v>
      </c>
      <c r="C24">
        <v>0</v>
      </c>
      <c r="D24">
        <v>17.5</v>
      </c>
      <c r="E24">
        <v>0.92</v>
      </c>
      <c r="F24" s="9">
        <v>16.4299401894</v>
      </c>
    </row>
    <row r="25" spans="1:6" x14ac:dyDescent="0.25">
      <c r="A25">
        <v>3</v>
      </c>
      <c r="B25">
        <v>0</v>
      </c>
      <c r="C25">
        <v>5</v>
      </c>
      <c r="D25">
        <v>17.5</v>
      </c>
      <c r="E25">
        <v>0.61</v>
      </c>
      <c r="F25" s="9">
        <v>38.645483502799998</v>
      </c>
    </row>
    <row r="26" spans="1:6" x14ac:dyDescent="0.25">
      <c r="A26">
        <v>3</v>
      </c>
      <c r="B26">
        <v>3</v>
      </c>
      <c r="C26">
        <v>0</v>
      </c>
      <c r="D26">
        <v>17.5</v>
      </c>
      <c r="E26">
        <v>0.87</v>
      </c>
      <c r="F26" s="9">
        <v>21.134292214799999</v>
      </c>
    </row>
    <row r="27" spans="1:6" x14ac:dyDescent="0.25">
      <c r="A27">
        <v>3</v>
      </c>
      <c r="B27">
        <v>3</v>
      </c>
      <c r="C27">
        <v>5</v>
      </c>
      <c r="D27">
        <v>17.5</v>
      </c>
      <c r="E27">
        <v>0.55000000000000004</v>
      </c>
      <c r="F27" s="9">
        <v>42.130414761399997</v>
      </c>
    </row>
    <row r="28" spans="1:6" x14ac:dyDescent="0.25">
      <c r="A28">
        <v>3</v>
      </c>
      <c r="B28">
        <v>5</v>
      </c>
      <c r="C28">
        <v>0</v>
      </c>
      <c r="D28">
        <v>17.5</v>
      </c>
      <c r="E28">
        <v>0.81</v>
      </c>
      <c r="F28" s="9">
        <v>25.841932763199999</v>
      </c>
    </row>
    <row r="29" spans="1:6" x14ac:dyDescent="0.25">
      <c r="A29">
        <v>3</v>
      </c>
      <c r="B29">
        <v>5</v>
      </c>
      <c r="C29">
        <v>5</v>
      </c>
      <c r="D29">
        <v>17.5</v>
      </c>
      <c r="E29">
        <v>0.51</v>
      </c>
      <c r="F29" s="9">
        <v>44.427004000799997</v>
      </c>
    </row>
    <row r="30" spans="1:6" x14ac:dyDescent="0.25">
      <c r="A30">
        <v>3</v>
      </c>
      <c r="B30">
        <v>7</v>
      </c>
      <c r="C30">
        <v>0</v>
      </c>
      <c r="D30">
        <v>17.5</v>
      </c>
      <c r="E30">
        <v>0.74</v>
      </c>
      <c r="F30" s="9">
        <v>30.657298992899999</v>
      </c>
    </row>
    <row r="31" spans="1:6" x14ac:dyDescent="0.25">
      <c r="A31">
        <v>3</v>
      </c>
      <c r="B31">
        <v>7</v>
      </c>
      <c r="C31">
        <v>5</v>
      </c>
      <c r="D31">
        <v>17.5</v>
      </c>
      <c r="E31">
        <v>0.53</v>
      </c>
      <c r="F31" s="9">
        <v>43.280093616199999</v>
      </c>
    </row>
    <row r="32" spans="1:6" x14ac:dyDescent="0.25">
      <c r="A32">
        <v>3</v>
      </c>
      <c r="B32">
        <v>10</v>
      </c>
      <c r="C32">
        <v>0</v>
      </c>
      <c r="D32">
        <v>17.5</v>
      </c>
      <c r="E32">
        <v>0.67</v>
      </c>
      <c r="F32" s="9">
        <v>35.061562965</v>
      </c>
    </row>
    <row r="33" spans="1:6" x14ac:dyDescent="0.25">
      <c r="A33">
        <v>3</v>
      </c>
      <c r="B33">
        <v>10</v>
      </c>
      <c r="C33">
        <v>5</v>
      </c>
      <c r="D33">
        <v>17.5</v>
      </c>
      <c r="E33">
        <v>0.53</v>
      </c>
      <c r="F33" s="9">
        <v>43.280093616199999</v>
      </c>
    </row>
    <row r="34" spans="1:6" x14ac:dyDescent="0.25">
      <c r="A34">
        <v>4</v>
      </c>
      <c r="B34">
        <v>0</v>
      </c>
      <c r="C34">
        <v>0</v>
      </c>
      <c r="D34">
        <v>17.5</v>
      </c>
      <c r="E34">
        <v>0.86</v>
      </c>
      <c r="F34" s="9">
        <v>21.972759781200001</v>
      </c>
    </row>
    <row r="35" spans="1:6" x14ac:dyDescent="0.25">
      <c r="A35">
        <v>4</v>
      </c>
      <c r="B35">
        <v>0</v>
      </c>
      <c r="C35">
        <v>5</v>
      </c>
      <c r="D35">
        <v>17.5</v>
      </c>
      <c r="E35">
        <v>0.57999999999999996</v>
      </c>
      <c r="F35" s="9">
        <v>40.3965518893</v>
      </c>
    </row>
    <row r="36" spans="1:6" x14ac:dyDescent="0.25">
      <c r="A36">
        <v>4</v>
      </c>
      <c r="B36">
        <v>3</v>
      </c>
      <c r="C36">
        <v>0</v>
      </c>
      <c r="D36">
        <v>17.5</v>
      </c>
      <c r="E36">
        <v>0.92</v>
      </c>
      <c r="F36" s="9">
        <v>16.4299401894</v>
      </c>
    </row>
    <row r="37" spans="1:6" x14ac:dyDescent="0.25">
      <c r="A37">
        <v>4</v>
      </c>
      <c r="B37">
        <v>3</v>
      </c>
      <c r="C37">
        <v>5</v>
      </c>
      <c r="D37">
        <v>17.5</v>
      </c>
      <c r="E37">
        <v>0.52</v>
      </c>
      <c r="F37" s="9">
        <v>43.853778611999999</v>
      </c>
    </row>
    <row r="38" spans="1:6" x14ac:dyDescent="0.25">
      <c r="A38">
        <v>4</v>
      </c>
      <c r="B38">
        <v>5</v>
      </c>
      <c r="C38">
        <v>0</v>
      </c>
      <c r="D38">
        <v>17.5</v>
      </c>
      <c r="E38">
        <v>0.75</v>
      </c>
      <c r="F38" s="9">
        <v>30</v>
      </c>
    </row>
    <row r="39" spans="1:6" x14ac:dyDescent="0.25">
      <c r="A39">
        <v>4</v>
      </c>
      <c r="B39">
        <v>5</v>
      </c>
      <c r="C39">
        <v>5</v>
      </c>
      <c r="D39">
        <v>17.5</v>
      </c>
      <c r="E39">
        <v>0.51</v>
      </c>
      <c r="F39" s="9">
        <v>44.427004000799997</v>
      </c>
    </row>
    <row r="40" spans="1:6" x14ac:dyDescent="0.25">
      <c r="A40">
        <v>4</v>
      </c>
      <c r="B40">
        <v>7</v>
      </c>
      <c r="C40">
        <v>0</v>
      </c>
      <c r="D40">
        <v>17.5</v>
      </c>
      <c r="E40">
        <v>0.66</v>
      </c>
      <c r="F40" s="9">
        <v>35.668537557500002</v>
      </c>
    </row>
    <row r="41" spans="1:6" x14ac:dyDescent="0.25">
      <c r="A41">
        <v>4</v>
      </c>
      <c r="B41">
        <v>7</v>
      </c>
      <c r="C41">
        <v>5</v>
      </c>
      <c r="D41">
        <v>17.5</v>
      </c>
      <c r="E41">
        <v>0.51</v>
      </c>
      <c r="F41" s="9">
        <v>44.427004000799997</v>
      </c>
    </row>
    <row r="42" spans="1:6" x14ac:dyDescent="0.25">
      <c r="A42">
        <v>4</v>
      </c>
      <c r="B42">
        <v>10</v>
      </c>
      <c r="C42">
        <v>0</v>
      </c>
      <c r="D42">
        <v>17.5</v>
      </c>
      <c r="E42">
        <v>0.51</v>
      </c>
      <c r="F42" s="9">
        <v>44.427004000799997</v>
      </c>
    </row>
    <row r="43" spans="1:6" x14ac:dyDescent="0.25">
      <c r="A43">
        <v>4</v>
      </c>
      <c r="B43">
        <v>10</v>
      </c>
      <c r="C43">
        <v>5</v>
      </c>
      <c r="D43">
        <v>17.5</v>
      </c>
      <c r="E43">
        <v>0.53</v>
      </c>
      <c r="F43" s="9">
        <v>43.280093616199999</v>
      </c>
    </row>
    <row r="44" spans="1:6" x14ac:dyDescent="0.25">
      <c r="A44">
        <v>1</v>
      </c>
      <c r="B44">
        <v>0</v>
      </c>
      <c r="C44">
        <v>0</v>
      </c>
      <c r="D44">
        <v>20</v>
      </c>
      <c r="E44">
        <v>0.92</v>
      </c>
      <c r="F44" s="9">
        <v>16.4299401894</v>
      </c>
    </row>
    <row r="45" spans="1:6" x14ac:dyDescent="0.25">
      <c r="A45">
        <v>1</v>
      </c>
      <c r="B45">
        <v>0</v>
      </c>
      <c r="C45">
        <v>10</v>
      </c>
      <c r="D45">
        <v>20</v>
      </c>
      <c r="E45">
        <v>0.91</v>
      </c>
      <c r="F45" s="9">
        <v>17.4576031237</v>
      </c>
    </row>
    <row r="46" spans="1:6" x14ac:dyDescent="0.25">
      <c r="A46">
        <v>1</v>
      </c>
      <c r="B46">
        <v>3</v>
      </c>
      <c r="C46">
        <v>0</v>
      </c>
      <c r="D46">
        <v>20</v>
      </c>
      <c r="E46">
        <v>0.89</v>
      </c>
      <c r="F46" s="9">
        <v>19.369712298900001</v>
      </c>
    </row>
    <row r="47" spans="1:6" x14ac:dyDescent="0.25">
      <c r="A47">
        <v>1</v>
      </c>
      <c r="B47">
        <v>3</v>
      </c>
      <c r="C47">
        <v>10</v>
      </c>
      <c r="D47">
        <v>20</v>
      </c>
      <c r="E47">
        <v>0.86</v>
      </c>
      <c r="F47" s="9">
        <v>21.972759781200001</v>
      </c>
    </row>
    <row r="48" spans="1:6" x14ac:dyDescent="0.25">
      <c r="A48">
        <v>1</v>
      </c>
      <c r="B48">
        <v>5</v>
      </c>
      <c r="C48">
        <v>0</v>
      </c>
      <c r="D48">
        <v>20</v>
      </c>
      <c r="E48">
        <v>0.86</v>
      </c>
      <c r="F48" s="9">
        <v>21.972759781200001</v>
      </c>
    </row>
    <row r="49" spans="1:6" x14ac:dyDescent="0.25">
      <c r="A49">
        <v>1</v>
      </c>
      <c r="B49">
        <v>5</v>
      </c>
      <c r="C49">
        <v>10</v>
      </c>
      <c r="D49">
        <v>20</v>
      </c>
      <c r="E49">
        <v>0.86</v>
      </c>
      <c r="F49" s="9">
        <v>21.972759781200001</v>
      </c>
    </row>
    <row r="50" spans="1:6" x14ac:dyDescent="0.25">
      <c r="A50">
        <v>1</v>
      </c>
      <c r="B50">
        <v>7</v>
      </c>
      <c r="C50">
        <v>0</v>
      </c>
      <c r="D50">
        <v>20</v>
      </c>
      <c r="E50">
        <v>0.76</v>
      </c>
      <c r="F50" s="9">
        <v>29.333874251200001</v>
      </c>
    </row>
    <row r="51" spans="1:6" x14ac:dyDescent="0.25">
      <c r="A51">
        <v>1</v>
      </c>
      <c r="B51">
        <v>7</v>
      </c>
      <c r="C51">
        <v>10</v>
      </c>
      <c r="D51">
        <v>20</v>
      </c>
      <c r="E51">
        <v>0.78</v>
      </c>
      <c r="F51" s="9">
        <v>27.9721011287</v>
      </c>
    </row>
    <row r="52" spans="1:6" x14ac:dyDescent="0.25">
      <c r="A52">
        <v>1</v>
      </c>
      <c r="B52">
        <v>10</v>
      </c>
      <c r="C52">
        <v>0</v>
      </c>
      <c r="D52">
        <v>20</v>
      </c>
      <c r="E52">
        <v>0.74</v>
      </c>
      <c r="F52" s="9">
        <v>30.657298992899999</v>
      </c>
    </row>
    <row r="53" spans="1:6" x14ac:dyDescent="0.25">
      <c r="A53">
        <v>1</v>
      </c>
      <c r="B53">
        <v>10</v>
      </c>
      <c r="C53">
        <v>10</v>
      </c>
      <c r="D53">
        <v>20</v>
      </c>
      <c r="E53">
        <v>0.75</v>
      </c>
      <c r="F53" s="9">
        <v>30</v>
      </c>
    </row>
    <row r="54" spans="1:6" x14ac:dyDescent="0.25">
      <c r="A54">
        <v>2</v>
      </c>
      <c r="B54">
        <v>0</v>
      </c>
      <c r="C54">
        <v>0</v>
      </c>
      <c r="D54">
        <v>20</v>
      </c>
      <c r="E54">
        <v>0.88300000000000001</v>
      </c>
      <c r="F54" s="9">
        <v>20.001980668400002</v>
      </c>
    </row>
    <row r="55" spans="1:6" x14ac:dyDescent="0.25">
      <c r="A55">
        <v>2</v>
      </c>
      <c r="B55">
        <v>0</v>
      </c>
      <c r="C55">
        <v>10</v>
      </c>
      <c r="D55">
        <v>20</v>
      </c>
      <c r="E55">
        <v>0.95</v>
      </c>
      <c r="F55" s="9">
        <v>12.9209663816</v>
      </c>
    </row>
    <row r="56" spans="1:6" x14ac:dyDescent="0.25">
      <c r="A56">
        <v>2</v>
      </c>
      <c r="B56">
        <v>3</v>
      </c>
      <c r="C56">
        <v>0</v>
      </c>
      <c r="D56">
        <v>20</v>
      </c>
      <c r="E56">
        <v>0.95499999999999996</v>
      </c>
      <c r="F56" s="9">
        <v>12.247324235700001</v>
      </c>
    </row>
    <row r="57" spans="1:6" x14ac:dyDescent="0.25">
      <c r="A57">
        <v>2</v>
      </c>
      <c r="B57">
        <v>3</v>
      </c>
      <c r="C57">
        <v>10</v>
      </c>
      <c r="D57">
        <v>20</v>
      </c>
      <c r="E57">
        <v>0.86</v>
      </c>
      <c r="F57" s="9">
        <v>21.972759781200001</v>
      </c>
    </row>
    <row r="58" spans="1:6" x14ac:dyDescent="0.25">
      <c r="A58">
        <v>2</v>
      </c>
      <c r="B58">
        <v>5</v>
      </c>
      <c r="C58">
        <v>0</v>
      </c>
      <c r="D58">
        <v>20</v>
      </c>
      <c r="E58">
        <v>0.81</v>
      </c>
      <c r="F58" s="9">
        <v>25.841932763199999</v>
      </c>
    </row>
    <row r="59" spans="1:6" x14ac:dyDescent="0.25">
      <c r="A59">
        <v>2</v>
      </c>
      <c r="B59">
        <v>5</v>
      </c>
      <c r="C59">
        <v>10</v>
      </c>
      <c r="D59">
        <v>20</v>
      </c>
      <c r="E59">
        <v>0.82</v>
      </c>
      <c r="F59" s="9">
        <v>25.104090250199999</v>
      </c>
    </row>
    <row r="60" spans="1:6" x14ac:dyDescent="0.25">
      <c r="A60">
        <v>2</v>
      </c>
      <c r="B60">
        <v>7</v>
      </c>
      <c r="C60">
        <v>0</v>
      </c>
      <c r="D60">
        <v>20</v>
      </c>
      <c r="E60">
        <v>0.74</v>
      </c>
      <c r="F60" s="9">
        <v>30.657298992899999</v>
      </c>
    </row>
    <row r="61" spans="1:6" x14ac:dyDescent="0.25">
      <c r="A61">
        <v>2</v>
      </c>
      <c r="B61">
        <v>7</v>
      </c>
      <c r="C61">
        <v>10</v>
      </c>
      <c r="D61">
        <v>20</v>
      </c>
      <c r="E61">
        <v>0.78</v>
      </c>
      <c r="F61" s="9">
        <v>27.9721011287</v>
      </c>
    </row>
    <row r="62" spans="1:6" x14ac:dyDescent="0.25">
      <c r="A62">
        <v>2</v>
      </c>
      <c r="B62">
        <v>10</v>
      </c>
      <c r="C62">
        <v>0</v>
      </c>
      <c r="D62">
        <v>20</v>
      </c>
      <c r="E62">
        <v>0.69499999999999995</v>
      </c>
      <c r="F62" s="9">
        <v>33.5227502993</v>
      </c>
    </row>
    <row r="63" spans="1:6" x14ac:dyDescent="0.25">
      <c r="A63">
        <v>2</v>
      </c>
      <c r="B63">
        <v>10</v>
      </c>
      <c r="C63">
        <v>10</v>
      </c>
      <c r="D63">
        <v>20</v>
      </c>
      <c r="E63">
        <v>0.75</v>
      </c>
      <c r="F63" s="9">
        <v>30</v>
      </c>
    </row>
    <row r="64" spans="1:6" x14ac:dyDescent="0.25">
      <c r="A64">
        <v>3</v>
      </c>
      <c r="B64">
        <v>0</v>
      </c>
      <c r="C64">
        <v>0</v>
      </c>
      <c r="D64">
        <v>20</v>
      </c>
      <c r="E64">
        <v>0.995</v>
      </c>
      <c r="F64" s="9">
        <v>4.0548072279999996</v>
      </c>
    </row>
    <row r="65" spans="1:6" x14ac:dyDescent="0.25">
      <c r="A65">
        <v>3</v>
      </c>
      <c r="B65">
        <v>0</v>
      </c>
      <c r="C65">
        <v>10</v>
      </c>
      <c r="D65">
        <v>20</v>
      </c>
      <c r="E65">
        <v>0.999</v>
      </c>
      <c r="F65" s="9">
        <v>1.812153747</v>
      </c>
    </row>
    <row r="66" spans="1:6" x14ac:dyDescent="0.25">
      <c r="A66">
        <v>3</v>
      </c>
      <c r="B66">
        <v>3</v>
      </c>
      <c r="C66">
        <v>0</v>
      </c>
      <c r="D66">
        <v>20</v>
      </c>
      <c r="E66">
        <v>0.98</v>
      </c>
      <c r="F66" s="9">
        <v>8.1301023541599999</v>
      </c>
    </row>
    <row r="67" spans="1:6" x14ac:dyDescent="0.25">
      <c r="A67">
        <v>3</v>
      </c>
      <c r="B67">
        <v>3</v>
      </c>
      <c r="C67">
        <v>10</v>
      </c>
      <c r="D67">
        <v>20</v>
      </c>
      <c r="E67">
        <v>0.89</v>
      </c>
      <c r="F67" s="9">
        <v>19.369712298900001</v>
      </c>
    </row>
    <row r="68" spans="1:6" x14ac:dyDescent="0.25">
      <c r="A68">
        <v>3</v>
      </c>
      <c r="B68">
        <v>5</v>
      </c>
      <c r="C68">
        <v>0</v>
      </c>
      <c r="D68">
        <v>20</v>
      </c>
      <c r="E68">
        <v>0.81</v>
      </c>
      <c r="F68" s="9">
        <v>25.841932763199999</v>
      </c>
    </row>
    <row r="69" spans="1:6" x14ac:dyDescent="0.25">
      <c r="A69">
        <v>3</v>
      </c>
      <c r="B69">
        <v>5</v>
      </c>
      <c r="C69">
        <v>10</v>
      </c>
      <c r="D69">
        <v>20</v>
      </c>
      <c r="E69">
        <v>0.86</v>
      </c>
      <c r="F69" s="9">
        <v>21.972759781200001</v>
      </c>
    </row>
    <row r="70" spans="1:6" x14ac:dyDescent="0.25">
      <c r="A70">
        <v>3</v>
      </c>
      <c r="B70">
        <v>7</v>
      </c>
      <c r="C70">
        <v>0</v>
      </c>
      <c r="D70">
        <v>20</v>
      </c>
      <c r="E70">
        <v>0.86</v>
      </c>
      <c r="F70" s="9">
        <v>21.972759781200001</v>
      </c>
    </row>
    <row r="71" spans="1:6" x14ac:dyDescent="0.25">
      <c r="A71">
        <v>3</v>
      </c>
      <c r="B71">
        <v>7</v>
      </c>
      <c r="C71">
        <v>10</v>
      </c>
      <c r="D71">
        <v>20</v>
      </c>
      <c r="E71">
        <v>0.81</v>
      </c>
      <c r="F71" s="9">
        <v>25.841932763199999</v>
      </c>
    </row>
    <row r="72" spans="1:6" x14ac:dyDescent="0.25">
      <c r="A72">
        <v>3</v>
      </c>
      <c r="B72">
        <v>10</v>
      </c>
      <c r="C72">
        <v>0</v>
      </c>
      <c r="D72">
        <v>20</v>
      </c>
      <c r="E72">
        <v>0.81</v>
      </c>
      <c r="F72" s="9">
        <v>25.841932763199999</v>
      </c>
    </row>
    <row r="73" spans="1:6" x14ac:dyDescent="0.25">
      <c r="A73">
        <v>3</v>
      </c>
      <c r="B73">
        <v>10</v>
      </c>
      <c r="C73">
        <v>10</v>
      </c>
      <c r="D73">
        <v>20</v>
      </c>
      <c r="E73">
        <v>0.79</v>
      </c>
      <c r="F73" s="9">
        <v>27.274728680399999</v>
      </c>
    </row>
    <row r="74" spans="1:6" x14ac:dyDescent="0.25">
      <c r="A74">
        <v>4</v>
      </c>
      <c r="B74">
        <v>0</v>
      </c>
      <c r="C74">
        <v>0</v>
      </c>
      <c r="D74">
        <v>20</v>
      </c>
      <c r="E74">
        <v>0.96499999999999997</v>
      </c>
      <c r="F74" s="9">
        <v>10.7825925076</v>
      </c>
    </row>
    <row r="75" spans="1:6" x14ac:dyDescent="0.25">
      <c r="A75">
        <v>4</v>
      </c>
      <c r="B75">
        <v>0</v>
      </c>
      <c r="C75">
        <v>10</v>
      </c>
      <c r="D75">
        <v>20</v>
      </c>
      <c r="E75">
        <v>0.94</v>
      </c>
      <c r="F75" s="9">
        <v>14.1788182882</v>
      </c>
    </row>
    <row r="76" spans="1:6" x14ac:dyDescent="0.25">
      <c r="A76">
        <v>4</v>
      </c>
      <c r="B76">
        <v>3</v>
      </c>
      <c r="C76">
        <v>0</v>
      </c>
      <c r="D76">
        <v>20</v>
      </c>
      <c r="E76">
        <v>0.89</v>
      </c>
      <c r="F76" s="9">
        <v>19.369712298900001</v>
      </c>
    </row>
    <row r="77" spans="1:6" x14ac:dyDescent="0.25">
      <c r="A77">
        <v>4</v>
      </c>
      <c r="B77">
        <v>3</v>
      </c>
      <c r="C77">
        <v>10</v>
      </c>
      <c r="D77">
        <v>20</v>
      </c>
      <c r="E77">
        <v>0.92</v>
      </c>
      <c r="F77" s="9">
        <v>16.4299401894</v>
      </c>
    </row>
    <row r="78" spans="1:6" x14ac:dyDescent="0.25">
      <c r="A78">
        <v>4</v>
      </c>
      <c r="B78">
        <v>5</v>
      </c>
      <c r="C78">
        <v>0</v>
      </c>
      <c r="D78">
        <v>20</v>
      </c>
      <c r="E78">
        <v>0.79300000000000004</v>
      </c>
      <c r="F78" s="9">
        <v>27.063166558799999</v>
      </c>
    </row>
    <row r="79" spans="1:6" x14ac:dyDescent="0.25">
      <c r="A79">
        <v>4</v>
      </c>
      <c r="B79">
        <v>5</v>
      </c>
      <c r="C79">
        <v>10</v>
      </c>
      <c r="D79">
        <v>20</v>
      </c>
      <c r="E79">
        <v>0.7</v>
      </c>
      <c r="F79" s="9">
        <v>33.210910760899999</v>
      </c>
    </row>
    <row r="80" spans="1:6" x14ac:dyDescent="0.25">
      <c r="A80">
        <v>4</v>
      </c>
      <c r="B80">
        <v>7</v>
      </c>
      <c r="C80">
        <v>0</v>
      </c>
      <c r="D80">
        <v>20</v>
      </c>
      <c r="E80">
        <v>0.71</v>
      </c>
      <c r="F80" s="9">
        <v>32.5827062551</v>
      </c>
    </row>
    <row r="81" spans="1:6" x14ac:dyDescent="0.25">
      <c r="A81">
        <v>4</v>
      </c>
      <c r="B81">
        <v>7</v>
      </c>
      <c r="C81">
        <v>10</v>
      </c>
      <c r="D81">
        <v>20</v>
      </c>
      <c r="E81">
        <v>0.66</v>
      </c>
      <c r="F81" s="9">
        <v>35.668537557500002</v>
      </c>
    </row>
    <row r="82" spans="1:6" x14ac:dyDescent="0.25">
      <c r="A82">
        <v>4</v>
      </c>
      <c r="B82">
        <v>10</v>
      </c>
      <c r="C82">
        <v>0</v>
      </c>
      <c r="D82">
        <v>20</v>
      </c>
      <c r="E82">
        <v>0.49</v>
      </c>
      <c r="F82" s="9">
        <v>45.572995999200003</v>
      </c>
    </row>
    <row r="83" spans="1:6" x14ac:dyDescent="0.25">
      <c r="A83">
        <v>4</v>
      </c>
      <c r="B83">
        <v>10</v>
      </c>
      <c r="C83">
        <v>10</v>
      </c>
      <c r="D83">
        <v>20</v>
      </c>
      <c r="E83">
        <v>0.56000000000000005</v>
      </c>
      <c r="F83" s="9">
        <v>41.553948710299998</v>
      </c>
    </row>
    <row r="84" spans="1:6" x14ac:dyDescent="0.25">
      <c r="A84">
        <v>1</v>
      </c>
      <c r="B84">
        <v>0</v>
      </c>
      <c r="C84">
        <v>0</v>
      </c>
      <c r="D84">
        <v>22.5</v>
      </c>
      <c r="E84">
        <v>0.97</v>
      </c>
      <c r="F84" s="9">
        <v>9.9742217944</v>
      </c>
    </row>
    <row r="85" spans="1:6" x14ac:dyDescent="0.25">
      <c r="A85">
        <v>1</v>
      </c>
      <c r="B85">
        <v>0</v>
      </c>
      <c r="C85">
        <v>5</v>
      </c>
      <c r="D85">
        <v>22.5</v>
      </c>
      <c r="E85">
        <v>0.97</v>
      </c>
      <c r="F85" s="9">
        <v>9.9742217944</v>
      </c>
    </row>
    <row r="86" spans="1:6" x14ac:dyDescent="0.25">
      <c r="A86">
        <v>1</v>
      </c>
      <c r="B86">
        <v>0</v>
      </c>
      <c r="C86">
        <v>15</v>
      </c>
      <c r="D86">
        <v>22.5</v>
      </c>
      <c r="E86">
        <v>0.97</v>
      </c>
      <c r="F86" s="9">
        <v>9.9742217944</v>
      </c>
    </row>
    <row r="87" spans="1:6" x14ac:dyDescent="0.25">
      <c r="A87">
        <v>1</v>
      </c>
      <c r="B87">
        <v>3</v>
      </c>
      <c r="C87">
        <v>0</v>
      </c>
      <c r="D87">
        <v>22.5</v>
      </c>
      <c r="E87">
        <v>0.95</v>
      </c>
      <c r="F87" s="9">
        <v>12.9209663816</v>
      </c>
    </row>
    <row r="88" spans="1:6" x14ac:dyDescent="0.25">
      <c r="A88">
        <v>1</v>
      </c>
      <c r="B88">
        <v>3</v>
      </c>
      <c r="C88">
        <v>5</v>
      </c>
      <c r="D88">
        <v>22.5</v>
      </c>
      <c r="E88">
        <v>0.96</v>
      </c>
      <c r="F88" s="9">
        <v>11.5369590328</v>
      </c>
    </row>
    <row r="89" spans="1:6" x14ac:dyDescent="0.25">
      <c r="A89">
        <v>1</v>
      </c>
      <c r="B89">
        <v>3</v>
      </c>
      <c r="C89">
        <v>15</v>
      </c>
      <c r="D89">
        <v>22.5</v>
      </c>
      <c r="E89">
        <v>0.96</v>
      </c>
      <c r="F89" s="9">
        <v>11.5369590328</v>
      </c>
    </row>
    <row r="90" spans="1:6" x14ac:dyDescent="0.25">
      <c r="A90">
        <v>1</v>
      </c>
      <c r="B90">
        <v>5</v>
      </c>
      <c r="C90">
        <v>0</v>
      </c>
      <c r="D90">
        <v>22.5</v>
      </c>
      <c r="E90">
        <v>0.85</v>
      </c>
      <c r="F90" s="9">
        <v>22.786497999600002</v>
      </c>
    </row>
    <row r="91" spans="1:6" x14ac:dyDescent="0.25">
      <c r="A91">
        <v>1</v>
      </c>
      <c r="B91">
        <v>5</v>
      </c>
      <c r="C91">
        <v>5</v>
      </c>
      <c r="D91">
        <v>22.5</v>
      </c>
      <c r="E91">
        <v>0.94</v>
      </c>
      <c r="F91" s="9">
        <v>14.1788182882</v>
      </c>
    </row>
    <row r="92" spans="1:6" x14ac:dyDescent="0.25">
      <c r="A92">
        <v>1</v>
      </c>
      <c r="B92">
        <v>5</v>
      </c>
      <c r="C92">
        <v>15</v>
      </c>
      <c r="D92">
        <v>22.5</v>
      </c>
      <c r="E92">
        <v>0.94</v>
      </c>
      <c r="F92" s="9">
        <v>14.1788182882</v>
      </c>
    </row>
    <row r="93" spans="1:6" x14ac:dyDescent="0.25">
      <c r="A93">
        <v>1</v>
      </c>
      <c r="B93">
        <v>7</v>
      </c>
      <c r="C93">
        <v>0</v>
      </c>
      <c r="D93">
        <v>22.5</v>
      </c>
      <c r="E93">
        <v>0.84</v>
      </c>
      <c r="F93" s="9">
        <v>23.578178478200002</v>
      </c>
    </row>
    <row r="94" spans="1:6" x14ac:dyDescent="0.25">
      <c r="A94">
        <v>1</v>
      </c>
      <c r="B94">
        <v>7</v>
      </c>
      <c r="C94">
        <v>5</v>
      </c>
      <c r="D94">
        <v>22.5</v>
      </c>
      <c r="E94">
        <v>0.92</v>
      </c>
      <c r="F94" s="9">
        <v>16.4299401894</v>
      </c>
    </row>
    <row r="95" spans="1:6" x14ac:dyDescent="0.25">
      <c r="A95">
        <v>1</v>
      </c>
      <c r="B95">
        <v>7</v>
      </c>
      <c r="C95">
        <v>15</v>
      </c>
      <c r="D95">
        <v>22.5</v>
      </c>
      <c r="E95">
        <v>0.91</v>
      </c>
      <c r="F95" s="9">
        <v>17.4576031237</v>
      </c>
    </row>
    <row r="96" spans="1:6" x14ac:dyDescent="0.25">
      <c r="A96">
        <v>1</v>
      </c>
      <c r="B96">
        <v>10</v>
      </c>
      <c r="C96">
        <v>0</v>
      </c>
      <c r="D96">
        <v>22.5</v>
      </c>
      <c r="E96">
        <v>0.81</v>
      </c>
      <c r="F96" s="9">
        <v>25.841932763199999</v>
      </c>
    </row>
    <row r="97" spans="1:6" x14ac:dyDescent="0.25">
      <c r="A97">
        <v>1</v>
      </c>
      <c r="B97">
        <v>10</v>
      </c>
      <c r="C97">
        <v>5</v>
      </c>
      <c r="D97">
        <v>22.5</v>
      </c>
      <c r="E97">
        <v>0.9</v>
      </c>
      <c r="F97" s="9">
        <v>18.434948822900001</v>
      </c>
    </row>
    <row r="98" spans="1:6" x14ac:dyDescent="0.25">
      <c r="A98">
        <v>1</v>
      </c>
      <c r="B98">
        <v>10</v>
      </c>
      <c r="C98">
        <v>15</v>
      </c>
      <c r="D98">
        <v>22.5</v>
      </c>
      <c r="E98">
        <v>0.94</v>
      </c>
      <c r="F98" s="9">
        <v>14.1788182882</v>
      </c>
    </row>
    <row r="99" spans="1:6" x14ac:dyDescent="0.25">
      <c r="A99">
        <v>2</v>
      </c>
      <c r="B99">
        <v>0</v>
      </c>
      <c r="C99">
        <v>0</v>
      </c>
      <c r="D99">
        <v>22.5</v>
      </c>
      <c r="E99">
        <v>0.88</v>
      </c>
      <c r="F99" s="9">
        <v>20.267901055700001</v>
      </c>
    </row>
    <row r="100" spans="1:6" x14ac:dyDescent="0.25">
      <c r="A100">
        <v>2</v>
      </c>
      <c r="B100">
        <v>0</v>
      </c>
      <c r="C100">
        <v>5</v>
      </c>
      <c r="D100">
        <v>22.5</v>
      </c>
      <c r="E100">
        <v>0.999</v>
      </c>
      <c r="F100" s="9">
        <v>1.812153747</v>
      </c>
    </row>
    <row r="101" spans="1:6" x14ac:dyDescent="0.25">
      <c r="A101">
        <v>2</v>
      </c>
      <c r="B101">
        <v>0</v>
      </c>
      <c r="C101">
        <v>15</v>
      </c>
      <c r="D101">
        <v>22.5</v>
      </c>
      <c r="E101">
        <v>0.97</v>
      </c>
      <c r="F101" s="9">
        <v>9.9742217944</v>
      </c>
    </row>
    <row r="102" spans="1:6" x14ac:dyDescent="0.25">
      <c r="A102">
        <v>2</v>
      </c>
      <c r="B102">
        <v>3</v>
      </c>
      <c r="C102">
        <v>0</v>
      </c>
      <c r="D102">
        <v>22.5</v>
      </c>
      <c r="E102">
        <v>0.96</v>
      </c>
      <c r="F102" s="9">
        <v>11.5369590328</v>
      </c>
    </row>
    <row r="103" spans="1:6" x14ac:dyDescent="0.25">
      <c r="A103">
        <v>2</v>
      </c>
      <c r="B103">
        <v>3</v>
      </c>
      <c r="C103">
        <v>5</v>
      </c>
      <c r="D103">
        <v>22.5</v>
      </c>
      <c r="E103">
        <v>0.95</v>
      </c>
      <c r="F103" s="9">
        <v>12.9209663816</v>
      </c>
    </row>
    <row r="104" spans="1:6" x14ac:dyDescent="0.25">
      <c r="A104">
        <v>2</v>
      </c>
      <c r="B104">
        <v>3</v>
      </c>
      <c r="C104">
        <v>15</v>
      </c>
      <c r="D104">
        <v>22.5</v>
      </c>
      <c r="E104">
        <v>0.98</v>
      </c>
      <c r="F104" s="9">
        <v>8.1301023541599999</v>
      </c>
    </row>
    <row r="105" spans="1:6" x14ac:dyDescent="0.25">
      <c r="A105">
        <v>2</v>
      </c>
      <c r="B105">
        <v>5</v>
      </c>
      <c r="C105">
        <v>0</v>
      </c>
      <c r="D105">
        <v>22.5</v>
      </c>
      <c r="E105">
        <v>0.93</v>
      </c>
      <c r="F105" s="9">
        <v>15.3417085545</v>
      </c>
    </row>
    <row r="106" spans="1:6" x14ac:dyDescent="0.25">
      <c r="A106">
        <v>2</v>
      </c>
      <c r="B106">
        <v>5</v>
      </c>
      <c r="C106">
        <v>5</v>
      </c>
      <c r="D106">
        <v>22.5</v>
      </c>
      <c r="E106">
        <v>0.91</v>
      </c>
      <c r="F106" s="9">
        <v>17.4576031237</v>
      </c>
    </row>
    <row r="107" spans="1:6" x14ac:dyDescent="0.25">
      <c r="A107">
        <v>2</v>
      </c>
      <c r="B107">
        <v>5</v>
      </c>
      <c r="C107">
        <v>15</v>
      </c>
      <c r="D107">
        <v>22.5</v>
      </c>
      <c r="E107">
        <v>0.94</v>
      </c>
      <c r="F107" s="9">
        <v>14.1788182882</v>
      </c>
    </row>
    <row r="108" spans="1:6" x14ac:dyDescent="0.25">
      <c r="A108">
        <v>2</v>
      </c>
      <c r="B108">
        <v>7</v>
      </c>
      <c r="C108">
        <v>0</v>
      </c>
      <c r="D108">
        <v>22.5</v>
      </c>
      <c r="E108">
        <v>0.9</v>
      </c>
      <c r="F108" s="9">
        <v>18.434948822900001</v>
      </c>
    </row>
    <row r="109" spans="1:6" x14ac:dyDescent="0.25">
      <c r="A109">
        <v>2</v>
      </c>
      <c r="B109">
        <v>7</v>
      </c>
      <c r="C109">
        <v>5</v>
      </c>
      <c r="D109">
        <v>22.5</v>
      </c>
      <c r="E109">
        <v>0.87</v>
      </c>
      <c r="F109" s="9">
        <v>21.134292214799999</v>
      </c>
    </row>
    <row r="110" spans="1:6" x14ac:dyDescent="0.25">
      <c r="A110">
        <v>2</v>
      </c>
      <c r="B110">
        <v>7</v>
      </c>
      <c r="C110">
        <v>15</v>
      </c>
      <c r="D110">
        <v>22.5</v>
      </c>
      <c r="E110">
        <v>0.93</v>
      </c>
      <c r="F110" s="9">
        <v>15.3417085545</v>
      </c>
    </row>
    <row r="111" spans="1:6" x14ac:dyDescent="0.25">
      <c r="A111">
        <v>2</v>
      </c>
      <c r="B111">
        <v>10</v>
      </c>
      <c r="C111">
        <v>0</v>
      </c>
      <c r="D111">
        <v>22.5</v>
      </c>
      <c r="E111">
        <v>0.79</v>
      </c>
      <c r="F111" s="9">
        <v>27.274728680399999</v>
      </c>
    </row>
    <row r="112" spans="1:6" x14ac:dyDescent="0.25">
      <c r="A112">
        <v>2</v>
      </c>
      <c r="B112">
        <v>10</v>
      </c>
      <c r="C112">
        <v>5</v>
      </c>
      <c r="D112">
        <v>22.5</v>
      </c>
      <c r="E112">
        <v>0.83</v>
      </c>
      <c r="F112" s="9">
        <v>24.350063604100001</v>
      </c>
    </row>
    <row r="113" spans="1:6" x14ac:dyDescent="0.25">
      <c r="A113">
        <v>2</v>
      </c>
      <c r="B113">
        <v>10</v>
      </c>
      <c r="C113">
        <v>15</v>
      </c>
      <c r="D113">
        <v>22.5</v>
      </c>
      <c r="E113">
        <v>0.91</v>
      </c>
      <c r="F113" s="9">
        <v>17.4576031237</v>
      </c>
    </row>
    <row r="114" spans="1:6" x14ac:dyDescent="0.25">
      <c r="A114">
        <v>3</v>
      </c>
      <c r="B114">
        <v>0</v>
      </c>
      <c r="C114">
        <v>0</v>
      </c>
      <c r="D114">
        <v>22.5</v>
      </c>
      <c r="E114">
        <v>0.999</v>
      </c>
      <c r="F114" s="9">
        <v>1.812153747</v>
      </c>
    </row>
    <row r="115" spans="1:6" x14ac:dyDescent="0.25">
      <c r="A115">
        <v>3</v>
      </c>
      <c r="B115">
        <v>0</v>
      </c>
      <c r="C115">
        <v>5</v>
      </c>
      <c r="D115">
        <v>22.5</v>
      </c>
      <c r="E115">
        <v>0.95</v>
      </c>
      <c r="F115" s="9">
        <v>12.9209663816</v>
      </c>
    </row>
    <row r="116" spans="1:6" x14ac:dyDescent="0.25">
      <c r="A116">
        <v>3</v>
      </c>
      <c r="B116">
        <v>0</v>
      </c>
      <c r="C116">
        <v>15</v>
      </c>
      <c r="D116">
        <v>22.5</v>
      </c>
      <c r="E116">
        <v>0.99</v>
      </c>
      <c r="F116" s="9">
        <v>5.7391704772700001</v>
      </c>
    </row>
    <row r="117" spans="1:6" x14ac:dyDescent="0.25">
      <c r="A117">
        <v>3</v>
      </c>
      <c r="B117">
        <v>3</v>
      </c>
      <c r="C117">
        <v>0</v>
      </c>
      <c r="D117">
        <v>22.5</v>
      </c>
      <c r="E117">
        <v>0.999</v>
      </c>
      <c r="F117" s="9">
        <v>1.812153747</v>
      </c>
    </row>
    <row r="118" spans="1:6" x14ac:dyDescent="0.25">
      <c r="A118">
        <v>3</v>
      </c>
      <c r="B118">
        <v>3</v>
      </c>
      <c r="C118">
        <v>5</v>
      </c>
      <c r="D118">
        <v>22.5</v>
      </c>
      <c r="E118">
        <v>0.91</v>
      </c>
      <c r="F118" s="9">
        <v>17.4576031237</v>
      </c>
    </row>
    <row r="119" spans="1:6" x14ac:dyDescent="0.25">
      <c r="A119">
        <v>3</v>
      </c>
      <c r="B119">
        <v>3</v>
      </c>
      <c r="C119">
        <v>15</v>
      </c>
      <c r="D119">
        <v>22.5</v>
      </c>
      <c r="E119">
        <v>0.97</v>
      </c>
      <c r="F119" s="9">
        <v>9.9742217944</v>
      </c>
    </row>
    <row r="120" spans="1:6" x14ac:dyDescent="0.25">
      <c r="A120">
        <v>3</v>
      </c>
      <c r="B120">
        <v>5</v>
      </c>
      <c r="C120">
        <v>0</v>
      </c>
      <c r="D120">
        <v>22.5</v>
      </c>
      <c r="E120">
        <v>0.996</v>
      </c>
      <c r="F120" s="9">
        <v>3.62612343253</v>
      </c>
    </row>
    <row r="121" spans="1:6" x14ac:dyDescent="0.25">
      <c r="A121">
        <v>3</v>
      </c>
      <c r="B121">
        <v>5</v>
      </c>
      <c r="C121">
        <v>5</v>
      </c>
      <c r="D121">
        <v>22.5</v>
      </c>
      <c r="E121">
        <v>0.99</v>
      </c>
      <c r="F121" s="9">
        <v>5.7391704772700001</v>
      </c>
    </row>
    <row r="122" spans="1:6" x14ac:dyDescent="0.25">
      <c r="A122">
        <v>3</v>
      </c>
      <c r="B122">
        <v>5</v>
      </c>
      <c r="C122">
        <v>15</v>
      </c>
      <c r="D122">
        <v>22.5</v>
      </c>
      <c r="E122">
        <v>0.94</v>
      </c>
      <c r="F122" s="9">
        <v>14.1788182882</v>
      </c>
    </row>
    <row r="123" spans="1:6" x14ac:dyDescent="0.25">
      <c r="A123">
        <v>3</v>
      </c>
      <c r="B123">
        <v>7</v>
      </c>
      <c r="C123">
        <v>0</v>
      </c>
      <c r="D123">
        <v>22.5</v>
      </c>
      <c r="E123">
        <v>0.997</v>
      </c>
      <c r="F123" s="9">
        <v>3.13979032055</v>
      </c>
    </row>
    <row r="124" spans="1:6" x14ac:dyDescent="0.25">
      <c r="A124">
        <v>3</v>
      </c>
      <c r="B124">
        <v>7</v>
      </c>
      <c r="C124">
        <v>5</v>
      </c>
      <c r="D124">
        <v>22.5</v>
      </c>
      <c r="E124">
        <v>0.95</v>
      </c>
      <c r="F124" s="9">
        <v>12.9209663816</v>
      </c>
    </row>
    <row r="125" spans="1:6" x14ac:dyDescent="0.25">
      <c r="A125">
        <v>3</v>
      </c>
      <c r="B125">
        <v>7</v>
      </c>
      <c r="C125">
        <v>15</v>
      </c>
      <c r="D125">
        <v>22.5</v>
      </c>
      <c r="E125">
        <v>0.92</v>
      </c>
      <c r="F125" s="9">
        <v>16.4299401894</v>
      </c>
    </row>
    <row r="126" spans="1:6" x14ac:dyDescent="0.25">
      <c r="A126">
        <v>3</v>
      </c>
      <c r="B126">
        <v>10</v>
      </c>
      <c r="C126">
        <v>0</v>
      </c>
      <c r="D126">
        <v>22.5</v>
      </c>
      <c r="E126">
        <v>0.9</v>
      </c>
      <c r="F126" s="9">
        <v>18.434948822900001</v>
      </c>
    </row>
    <row r="127" spans="1:6" x14ac:dyDescent="0.25">
      <c r="A127">
        <v>3</v>
      </c>
      <c r="B127">
        <v>10</v>
      </c>
      <c r="C127">
        <v>5</v>
      </c>
      <c r="D127">
        <v>22.5</v>
      </c>
      <c r="E127">
        <v>0.94</v>
      </c>
      <c r="F127" s="9">
        <v>14.1788182882</v>
      </c>
    </row>
    <row r="128" spans="1:6" x14ac:dyDescent="0.25">
      <c r="A128">
        <v>3</v>
      </c>
      <c r="B128">
        <v>10</v>
      </c>
      <c r="C128">
        <v>15</v>
      </c>
      <c r="D128">
        <v>22.5</v>
      </c>
      <c r="E128">
        <v>0.94</v>
      </c>
      <c r="F128" s="9">
        <v>14.1788182882</v>
      </c>
    </row>
    <row r="129" spans="1:6" x14ac:dyDescent="0.25">
      <c r="A129">
        <v>4</v>
      </c>
      <c r="B129">
        <v>0</v>
      </c>
      <c r="C129">
        <v>0</v>
      </c>
      <c r="D129">
        <v>22.5</v>
      </c>
      <c r="E129">
        <v>0.998</v>
      </c>
      <c r="F129" s="9">
        <v>2.56320004097</v>
      </c>
    </row>
    <row r="130" spans="1:6" x14ac:dyDescent="0.25">
      <c r="A130">
        <v>4</v>
      </c>
      <c r="B130">
        <v>0</v>
      </c>
      <c r="C130">
        <v>5</v>
      </c>
      <c r="D130">
        <v>22.5</v>
      </c>
      <c r="E130">
        <v>0.94</v>
      </c>
      <c r="F130" s="9">
        <v>14.1788182882</v>
      </c>
    </row>
    <row r="131" spans="1:6" x14ac:dyDescent="0.25">
      <c r="A131">
        <v>4</v>
      </c>
      <c r="B131">
        <v>0</v>
      </c>
      <c r="C131">
        <v>15</v>
      </c>
      <c r="D131">
        <v>22.5</v>
      </c>
      <c r="E131">
        <v>0.93</v>
      </c>
      <c r="F131" s="9">
        <v>15.3417085545</v>
      </c>
    </row>
    <row r="132" spans="1:6" x14ac:dyDescent="0.25">
      <c r="A132">
        <v>4</v>
      </c>
      <c r="B132">
        <v>3</v>
      </c>
      <c r="C132">
        <v>0</v>
      </c>
      <c r="D132">
        <v>22.5</v>
      </c>
      <c r="E132">
        <v>0.97</v>
      </c>
      <c r="F132" s="9">
        <v>9.9742217944</v>
      </c>
    </row>
    <row r="133" spans="1:6" x14ac:dyDescent="0.25">
      <c r="A133">
        <v>4</v>
      </c>
      <c r="B133">
        <v>3</v>
      </c>
      <c r="C133">
        <v>5</v>
      </c>
      <c r="D133">
        <v>22.5</v>
      </c>
      <c r="E133">
        <v>0.84</v>
      </c>
      <c r="F133" s="9">
        <v>23.578178478200002</v>
      </c>
    </row>
    <row r="134" spans="1:6" x14ac:dyDescent="0.25">
      <c r="A134">
        <v>4</v>
      </c>
      <c r="B134">
        <v>3</v>
      </c>
      <c r="C134">
        <v>15</v>
      </c>
      <c r="D134">
        <v>22.5</v>
      </c>
      <c r="E134">
        <v>0.89</v>
      </c>
      <c r="F134" s="9">
        <v>19.369712298900001</v>
      </c>
    </row>
    <row r="135" spans="1:6" x14ac:dyDescent="0.25">
      <c r="A135">
        <v>4</v>
      </c>
      <c r="B135">
        <v>5</v>
      </c>
      <c r="C135">
        <v>0</v>
      </c>
      <c r="D135">
        <v>22.5</v>
      </c>
      <c r="E135">
        <v>0.92300000000000004</v>
      </c>
      <c r="F135" s="9">
        <v>16.110381791199998</v>
      </c>
    </row>
    <row r="136" spans="1:6" x14ac:dyDescent="0.25">
      <c r="A136">
        <v>4</v>
      </c>
      <c r="B136">
        <v>5</v>
      </c>
      <c r="C136">
        <v>5</v>
      </c>
      <c r="D136">
        <v>22.5</v>
      </c>
      <c r="E136">
        <v>0.76</v>
      </c>
      <c r="F136" s="9">
        <v>29.333874251200001</v>
      </c>
    </row>
    <row r="137" spans="1:6" x14ac:dyDescent="0.25">
      <c r="A137">
        <v>4</v>
      </c>
      <c r="B137">
        <v>5</v>
      </c>
      <c r="C137">
        <v>15</v>
      </c>
      <c r="D137">
        <v>22.5</v>
      </c>
      <c r="E137">
        <v>0.86</v>
      </c>
      <c r="F137" s="9">
        <v>21.972759781200001</v>
      </c>
    </row>
    <row r="138" spans="1:6" x14ac:dyDescent="0.25">
      <c r="A138">
        <v>4</v>
      </c>
      <c r="B138">
        <v>7</v>
      </c>
      <c r="C138">
        <v>0</v>
      </c>
      <c r="D138">
        <v>22.5</v>
      </c>
      <c r="E138">
        <v>0.91</v>
      </c>
      <c r="F138" s="9">
        <v>17.4576031237</v>
      </c>
    </row>
    <row r="139" spans="1:6" x14ac:dyDescent="0.25">
      <c r="A139">
        <v>4</v>
      </c>
      <c r="B139">
        <v>7</v>
      </c>
      <c r="C139">
        <v>5</v>
      </c>
      <c r="D139">
        <v>22.5</v>
      </c>
      <c r="E139">
        <v>0.68</v>
      </c>
      <c r="F139" s="9">
        <v>34.449901988000001</v>
      </c>
    </row>
    <row r="140" spans="1:6" x14ac:dyDescent="0.25">
      <c r="A140">
        <v>4</v>
      </c>
      <c r="B140">
        <v>7</v>
      </c>
      <c r="C140">
        <v>15</v>
      </c>
      <c r="D140">
        <v>22.5</v>
      </c>
      <c r="E140">
        <v>0.83</v>
      </c>
      <c r="F140" s="9">
        <v>24.350063604100001</v>
      </c>
    </row>
    <row r="141" spans="1:6" x14ac:dyDescent="0.25">
      <c r="A141">
        <v>4</v>
      </c>
      <c r="B141">
        <v>10</v>
      </c>
      <c r="C141">
        <v>0</v>
      </c>
      <c r="D141">
        <v>22.5</v>
      </c>
      <c r="E141">
        <v>0.83</v>
      </c>
      <c r="F141" s="9">
        <v>24.350063604100001</v>
      </c>
    </row>
    <row r="142" spans="1:6" x14ac:dyDescent="0.25">
      <c r="A142">
        <v>4</v>
      </c>
      <c r="B142">
        <v>10</v>
      </c>
      <c r="C142">
        <v>5</v>
      </c>
      <c r="D142">
        <v>22.5</v>
      </c>
      <c r="E142">
        <v>0.67</v>
      </c>
      <c r="F142" s="9">
        <v>35.061562965</v>
      </c>
    </row>
    <row r="143" spans="1:6" x14ac:dyDescent="0.25">
      <c r="A143">
        <v>4</v>
      </c>
      <c r="B143">
        <v>10</v>
      </c>
      <c r="C143">
        <v>15</v>
      </c>
      <c r="D143">
        <v>22.5</v>
      </c>
      <c r="E143">
        <v>0.79</v>
      </c>
      <c r="F143" s="9">
        <v>27.274728680399999</v>
      </c>
    </row>
    <row r="144" spans="1:6" x14ac:dyDescent="0.25">
      <c r="A144">
        <v>1</v>
      </c>
      <c r="B144">
        <v>0</v>
      </c>
      <c r="C144">
        <v>0</v>
      </c>
      <c r="D144">
        <v>25</v>
      </c>
      <c r="E144">
        <v>0.95</v>
      </c>
      <c r="F144" s="9">
        <v>12.9209663816</v>
      </c>
    </row>
    <row r="145" spans="1:6" x14ac:dyDescent="0.25">
      <c r="A145">
        <v>1</v>
      </c>
      <c r="B145">
        <v>0</v>
      </c>
      <c r="C145">
        <v>10</v>
      </c>
      <c r="D145">
        <v>25</v>
      </c>
      <c r="E145">
        <v>0.95</v>
      </c>
      <c r="F145" s="9">
        <v>12.9209663816</v>
      </c>
    </row>
    <row r="146" spans="1:6" x14ac:dyDescent="0.25">
      <c r="A146">
        <v>1</v>
      </c>
      <c r="B146">
        <v>3</v>
      </c>
      <c r="C146">
        <v>0</v>
      </c>
      <c r="D146">
        <v>25</v>
      </c>
      <c r="E146">
        <v>0.997</v>
      </c>
      <c r="F146" s="9">
        <v>3.13979032055</v>
      </c>
    </row>
    <row r="147" spans="1:6" x14ac:dyDescent="0.25">
      <c r="A147">
        <v>1</v>
      </c>
      <c r="B147">
        <v>3</v>
      </c>
      <c r="C147">
        <v>10</v>
      </c>
      <c r="D147">
        <v>25</v>
      </c>
      <c r="E147">
        <v>0.999</v>
      </c>
      <c r="F147" s="9">
        <v>1.812153747</v>
      </c>
    </row>
    <row r="148" spans="1:6" x14ac:dyDescent="0.25">
      <c r="A148">
        <v>1</v>
      </c>
      <c r="B148">
        <v>5</v>
      </c>
      <c r="C148">
        <v>0</v>
      </c>
      <c r="D148">
        <v>25</v>
      </c>
      <c r="E148">
        <v>0.95499999999999996</v>
      </c>
      <c r="F148" s="9">
        <v>12.247324235700001</v>
      </c>
    </row>
    <row r="149" spans="1:6" x14ac:dyDescent="0.25">
      <c r="A149">
        <v>1</v>
      </c>
      <c r="B149">
        <v>5</v>
      </c>
      <c r="C149">
        <v>10</v>
      </c>
      <c r="D149">
        <v>25</v>
      </c>
      <c r="E149">
        <v>0.99</v>
      </c>
      <c r="F149" s="9">
        <v>5.7391704772700001</v>
      </c>
    </row>
    <row r="150" spans="1:6" x14ac:dyDescent="0.25">
      <c r="A150">
        <v>1</v>
      </c>
      <c r="B150">
        <v>7</v>
      </c>
      <c r="C150">
        <v>0</v>
      </c>
      <c r="D150">
        <v>25</v>
      </c>
      <c r="E150">
        <v>0.88400000000000001</v>
      </c>
      <c r="F150" s="9">
        <v>19.912685630399999</v>
      </c>
    </row>
    <row r="151" spans="1:6" x14ac:dyDescent="0.25">
      <c r="A151">
        <v>1</v>
      </c>
      <c r="B151">
        <v>7</v>
      </c>
      <c r="C151">
        <v>10</v>
      </c>
      <c r="D151">
        <v>25</v>
      </c>
      <c r="E151">
        <v>0.94</v>
      </c>
      <c r="F151" s="9">
        <v>14.1788182882</v>
      </c>
    </row>
    <row r="152" spans="1:6" x14ac:dyDescent="0.25">
      <c r="A152">
        <v>1</v>
      </c>
      <c r="B152">
        <v>10</v>
      </c>
      <c r="C152">
        <v>0</v>
      </c>
      <c r="D152">
        <v>25</v>
      </c>
      <c r="E152">
        <v>0.86</v>
      </c>
      <c r="F152" s="9">
        <v>21.972759781200001</v>
      </c>
    </row>
    <row r="153" spans="1:6" x14ac:dyDescent="0.25">
      <c r="A153">
        <v>1</v>
      </c>
      <c r="B153">
        <v>10</v>
      </c>
      <c r="C153">
        <v>10</v>
      </c>
      <c r="D153">
        <v>25</v>
      </c>
      <c r="E153">
        <v>0.92</v>
      </c>
      <c r="F153" s="9">
        <v>16.4299401894</v>
      </c>
    </row>
    <row r="154" spans="1:6" x14ac:dyDescent="0.25">
      <c r="A154">
        <v>2</v>
      </c>
      <c r="B154">
        <v>0</v>
      </c>
      <c r="C154">
        <v>0</v>
      </c>
      <c r="D154">
        <v>25</v>
      </c>
      <c r="E154">
        <v>0.996</v>
      </c>
      <c r="F154" s="9">
        <v>3.62612343253</v>
      </c>
    </row>
    <row r="155" spans="1:6" x14ac:dyDescent="0.25">
      <c r="A155">
        <v>2</v>
      </c>
      <c r="B155">
        <v>0</v>
      </c>
      <c r="C155">
        <v>10</v>
      </c>
      <c r="D155">
        <v>25</v>
      </c>
      <c r="E155">
        <v>0.91</v>
      </c>
      <c r="F155" s="9">
        <v>17.4576031237</v>
      </c>
    </row>
    <row r="156" spans="1:6" x14ac:dyDescent="0.25">
      <c r="A156">
        <v>2</v>
      </c>
      <c r="B156">
        <v>3</v>
      </c>
      <c r="C156">
        <v>0</v>
      </c>
      <c r="D156">
        <v>25</v>
      </c>
      <c r="E156">
        <v>0.88900000000000001</v>
      </c>
      <c r="F156" s="9">
        <v>19.461089859099999</v>
      </c>
    </row>
    <row r="157" spans="1:6" x14ac:dyDescent="0.25">
      <c r="A157">
        <v>2</v>
      </c>
      <c r="B157">
        <v>3</v>
      </c>
      <c r="C157">
        <v>10</v>
      </c>
      <c r="D157">
        <v>25</v>
      </c>
      <c r="E157">
        <v>0.88</v>
      </c>
      <c r="F157" s="9">
        <v>20.267901055700001</v>
      </c>
    </row>
    <row r="158" spans="1:6" x14ac:dyDescent="0.25">
      <c r="A158">
        <v>2</v>
      </c>
      <c r="B158">
        <v>5</v>
      </c>
      <c r="C158">
        <v>0</v>
      </c>
      <c r="D158">
        <v>25</v>
      </c>
      <c r="E158">
        <v>0.94</v>
      </c>
      <c r="F158" s="9">
        <v>14.1788182882</v>
      </c>
    </row>
    <row r="159" spans="1:6" x14ac:dyDescent="0.25">
      <c r="A159">
        <v>2</v>
      </c>
      <c r="B159">
        <v>5</v>
      </c>
      <c r="C159">
        <v>10</v>
      </c>
      <c r="D159">
        <v>25</v>
      </c>
      <c r="E159">
        <v>0.89</v>
      </c>
      <c r="F159" s="9">
        <v>19.369712298900001</v>
      </c>
    </row>
    <row r="160" spans="1:6" x14ac:dyDescent="0.25">
      <c r="A160">
        <v>2</v>
      </c>
      <c r="B160">
        <v>7</v>
      </c>
      <c r="C160">
        <v>0</v>
      </c>
      <c r="D160">
        <v>25</v>
      </c>
      <c r="E160">
        <v>0.88</v>
      </c>
      <c r="F160" s="9">
        <v>20.267901055700001</v>
      </c>
    </row>
    <row r="161" spans="1:6" x14ac:dyDescent="0.25">
      <c r="A161">
        <v>2</v>
      </c>
      <c r="B161">
        <v>7</v>
      </c>
      <c r="C161">
        <v>10</v>
      </c>
      <c r="D161">
        <v>25</v>
      </c>
      <c r="E161">
        <v>0.86</v>
      </c>
      <c r="F161" s="9">
        <v>21.972759781200001</v>
      </c>
    </row>
    <row r="162" spans="1:6" x14ac:dyDescent="0.25">
      <c r="A162">
        <v>2</v>
      </c>
      <c r="B162">
        <v>10</v>
      </c>
      <c r="C162">
        <v>0</v>
      </c>
      <c r="D162">
        <v>25</v>
      </c>
      <c r="E162">
        <v>0.78</v>
      </c>
      <c r="F162" s="9">
        <v>27.9721011287</v>
      </c>
    </row>
    <row r="163" spans="1:6" x14ac:dyDescent="0.25">
      <c r="A163">
        <v>2</v>
      </c>
      <c r="B163">
        <v>10</v>
      </c>
      <c r="C163">
        <v>10</v>
      </c>
      <c r="D163">
        <v>25</v>
      </c>
      <c r="E163">
        <v>0.86</v>
      </c>
      <c r="F163" s="9">
        <v>21.972759781200001</v>
      </c>
    </row>
    <row r="164" spans="1:6" x14ac:dyDescent="0.25">
      <c r="A164">
        <v>3</v>
      </c>
      <c r="B164">
        <v>0</v>
      </c>
      <c r="C164">
        <v>0</v>
      </c>
      <c r="D164">
        <v>25</v>
      </c>
      <c r="E164">
        <v>0.96</v>
      </c>
      <c r="F164" s="9">
        <v>11.5369590328</v>
      </c>
    </row>
    <row r="165" spans="1:6" x14ac:dyDescent="0.25">
      <c r="A165">
        <v>3</v>
      </c>
      <c r="B165">
        <v>0</v>
      </c>
      <c r="C165">
        <v>10</v>
      </c>
      <c r="D165">
        <v>25</v>
      </c>
      <c r="E165">
        <v>0.97</v>
      </c>
      <c r="F165" s="9">
        <v>9.9742217944</v>
      </c>
    </row>
    <row r="166" spans="1:6" x14ac:dyDescent="0.25">
      <c r="A166">
        <v>3</v>
      </c>
      <c r="B166">
        <v>3</v>
      </c>
      <c r="C166">
        <v>0</v>
      </c>
      <c r="D166">
        <v>25</v>
      </c>
      <c r="E166">
        <v>0.97</v>
      </c>
      <c r="F166" s="9">
        <v>9.9742217944</v>
      </c>
    </row>
    <row r="167" spans="1:6" x14ac:dyDescent="0.25">
      <c r="A167">
        <v>3</v>
      </c>
      <c r="B167">
        <v>3</v>
      </c>
      <c r="C167">
        <v>10</v>
      </c>
      <c r="D167">
        <v>25</v>
      </c>
      <c r="E167">
        <v>0.98</v>
      </c>
      <c r="F167" s="9">
        <v>8.1301023541599999</v>
      </c>
    </row>
    <row r="168" spans="1:6" x14ac:dyDescent="0.25">
      <c r="A168">
        <v>3</v>
      </c>
      <c r="B168">
        <v>5</v>
      </c>
      <c r="C168">
        <v>0</v>
      </c>
      <c r="D168">
        <v>25</v>
      </c>
      <c r="E168">
        <v>0.96</v>
      </c>
      <c r="F168" s="9">
        <v>11.5369590328</v>
      </c>
    </row>
    <row r="169" spans="1:6" x14ac:dyDescent="0.25">
      <c r="A169">
        <v>3</v>
      </c>
      <c r="B169">
        <v>5</v>
      </c>
      <c r="C169">
        <v>10</v>
      </c>
      <c r="D169">
        <v>25</v>
      </c>
      <c r="E169">
        <v>0.86</v>
      </c>
      <c r="F169" s="9">
        <v>21.972759781200001</v>
      </c>
    </row>
    <row r="170" spans="1:6" x14ac:dyDescent="0.25">
      <c r="A170">
        <v>3</v>
      </c>
      <c r="B170">
        <v>7</v>
      </c>
      <c r="C170">
        <v>0</v>
      </c>
      <c r="D170">
        <v>25</v>
      </c>
      <c r="E170">
        <v>0.95</v>
      </c>
      <c r="F170" s="9">
        <v>12.9209663816</v>
      </c>
    </row>
    <row r="171" spans="1:6" x14ac:dyDescent="0.25">
      <c r="A171">
        <v>3</v>
      </c>
      <c r="B171">
        <v>7</v>
      </c>
      <c r="C171">
        <v>10</v>
      </c>
      <c r="D171">
        <v>25</v>
      </c>
      <c r="E171">
        <v>0.83</v>
      </c>
      <c r="F171" s="9">
        <v>24.350063604100001</v>
      </c>
    </row>
    <row r="172" spans="1:6" x14ac:dyDescent="0.25">
      <c r="A172">
        <v>3</v>
      </c>
      <c r="B172">
        <v>10</v>
      </c>
      <c r="C172">
        <v>0</v>
      </c>
      <c r="D172">
        <v>25</v>
      </c>
      <c r="E172">
        <v>0.93</v>
      </c>
      <c r="F172" s="9">
        <v>15.3417085545</v>
      </c>
    </row>
    <row r="173" spans="1:6" x14ac:dyDescent="0.25">
      <c r="A173">
        <v>3</v>
      </c>
      <c r="B173">
        <v>10</v>
      </c>
      <c r="C173">
        <v>10</v>
      </c>
      <c r="D173">
        <v>25</v>
      </c>
      <c r="E173">
        <v>0.82</v>
      </c>
      <c r="F173" s="9">
        <v>25.104090250199999</v>
      </c>
    </row>
    <row r="174" spans="1:6" x14ac:dyDescent="0.25">
      <c r="A174">
        <v>4</v>
      </c>
      <c r="B174">
        <v>0</v>
      </c>
      <c r="C174">
        <v>0</v>
      </c>
      <c r="D174">
        <v>25</v>
      </c>
      <c r="E174">
        <v>0.999</v>
      </c>
      <c r="F174" s="9">
        <v>1.812153747</v>
      </c>
    </row>
    <row r="175" spans="1:6" x14ac:dyDescent="0.25">
      <c r="A175">
        <v>4</v>
      </c>
      <c r="B175">
        <v>0</v>
      </c>
      <c r="C175">
        <v>10</v>
      </c>
      <c r="D175">
        <v>25</v>
      </c>
      <c r="E175">
        <v>0.77</v>
      </c>
      <c r="F175" s="9">
        <v>28.658180576900001</v>
      </c>
    </row>
    <row r="176" spans="1:6" x14ac:dyDescent="0.25">
      <c r="A176">
        <v>4</v>
      </c>
      <c r="B176">
        <v>3</v>
      </c>
      <c r="C176">
        <v>0</v>
      </c>
      <c r="D176">
        <v>25</v>
      </c>
      <c r="E176">
        <v>0.9</v>
      </c>
      <c r="F176" s="9">
        <v>18.434948822900001</v>
      </c>
    </row>
    <row r="177" spans="1:6" x14ac:dyDescent="0.25">
      <c r="A177">
        <v>4</v>
      </c>
      <c r="B177">
        <v>3</v>
      </c>
      <c r="C177">
        <v>10</v>
      </c>
      <c r="D177">
        <v>25</v>
      </c>
      <c r="E177">
        <v>0.76</v>
      </c>
      <c r="F177" s="9">
        <v>29.333874251200001</v>
      </c>
    </row>
    <row r="178" spans="1:6" x14ac:dyDescent="0.25">
      <c r="A178">
        <v>4</v>
      </c>
      <c r="B178">
        <v>5</v>
      </c>
      <c r="C178">
        <v>0</v>
      </c>
      <c r="D178">
        <v>25</v>
      </c>
      <c r="E178">
        <v>0.89500000000000002</v>
      </c>
      <c r="F178" s="9">
        <v>18.907244253000002</v>
      </c>
    </row>
    <row r="179" spans="1:6" x14ac:dyDescent="0.25">
      <c r="A179">
        <v>4</v>
      </c>
      <c r="B179">
        <v>5</v>
      </c>
      <c r="C179">
        <v>10</v>
      </c>
      <c r="D179">
        <v>25</v>
      </c>
      <c r="E179">
        <v>0.79</v>
      </c>
      <c r="F179" s="9">
        <v>27.274728680399999</v>
      </c>
    </row>
    <row r="180" spans="1:6" x14ac:dyDescent="0.25">
      <c r="A180">
        <v>4</v>
      </c>
      <c r="B180">
        <v>7</v>
      </c>
      <c r="C180">
        <v>0</v>
      </c>
      <c r="D180">
        <v>25</v>
      </c>
      <c r="E180">
        <v>0.77</v>
      </c>
      <c r="F180" s="9">
        <v>28.658180576900001</v>
      </c>
    </row>
    <row r="181" spans="1:6" x14ac:dyDescent="0.25">
      <c r="A181">
        <v>4</v>
      </c>
      <c r="B181">
        <v>7</v>
      </c>
      <c r="C181">
        <v>10</v>
      </c>
      <c r="D181">
        <v>25</v>
      </c>
      <c r="E181">
        <v>0.76</v>
      </c>
      <c r="F181" s="9">
        <v>29.333874251200001</v>
      </c>
    </row>
    <row r="182" spans="1:6" x14ac:dyDescent="0.25">
      <c r="A182">
        <v>4</v>
      </c>
      <c r="B182">
        <v>10</v>
      </c>
      <c r="C182">
        <v>0</v>
      </c>
      <c r="D182">
        <v>25</v>
      </c>
      <c r="E182">
        <v>0.63</v>
      </c>
      <c r="F182" s="9">
        <v>37.464968927599998</v>
      </c>
    </row>
    <row r="183" spans="1:6" x14ac:dyDescent="0.25">
      <c r="A183">
        <v>4</v>
      </c>
      <c r="B183">
        <v>10</v>
      </c>
      <c r="C183">
        <v>10</v>
      </c>
      <c r="D183">
        <v>25</v>
      </c>
      <c r="E183">
        <v>0.71</v>
      </c>
      <c r="F183" s="9">
        <v>32.5827062551</v>
      </c>
    </row>
    <row r="184" spans="1:6" x14ac:dyDescent="0.25">
      <c r="A184">
        <v>1</v>
      </c>
      <c r="B184">
        <v>0</v>
      </c>
      <c r="C184">
        <v>0</v>
      </c>
      <c r="D184">
        <v>27.5</v>
      </c>
      <c r="E184">
        <v>0.999</v>
      </c>
      <c r="F184" s="9">
        <v>1.812153747</v>
      </c>
    </row>
    <row r="185" spans="1:6" x14ac:dyDescent="0.25">
      <c r="A185">
        <v>1</v>
      </c>
      <c r="B185">
        <v>0</v>
      </c>
      <c r="C185">
        <v>5</v>
      </c>
      <c r="D185">
        <v>27.5</v>
      </c>
      <c r="E185">
        <v>0.93</v>
      </c>
      <c r="F185" s="9">
        <v>15.3417085545</v>
      </c>
    </row>
    <row r="186" spans="1:6" x14ac:dyDescent="0.25">
      <c r="A186">
        <v>1</v>
      </c>
      <c r="B186">
        <v>3</v>
      </c>
      <c r="C186">
        <v>0</v>
      </c>
      <c r="D186">
        <v>27.5</v>
      </c>
      <c r="E186">
        <v>0.95</v>
      </c>
      <c r="F186" s="9">
        <v>12.9209663816</v>
      </c>
    </row>
    <row r="187" spans="1:6" x14ac:dyDescent="0.25">
      <c r="A187">
        <v>1</v>
      </c>
      <c r="B187">
        <v>3</v>
      </c>
      <c r="C187">
        <v>5</v>
      </c>
      <c r="D187">
        <v>27.5</v>
      </c>
      <c r="E187">
        <v>0.88</v>
      </c>
      <c r="F187" s="9">
        <v>20.267901055700001</v>
      </c>
    </row>
    <row r="188" spans="1:6" x14ac:dyDescent="0.25">
      <c r="A188">
        <v>1</v>
      </c>
      <c r="B188">
        <v>5</v>
      </c>
      <c r="C188">
        <v>0</v>
      </c>
      <c r="D188">
        <v>27.5</v>
      </c>
      <c r="E188">
        <v>0.92</v>
      </c>
      <c r="F188" s="9">
        <v>16.4299401894</v>
      </c>
    </row>
    <row r="189" spans="1:6" x14ac:dyDescent="0.25">
      <c r="A189">
        <v>1</v>
      </c>
      <c r="B189">
        <v>5</v>
      </c>
      <c r="C189">
        <v>5</v>
      </c>
      <c r="D189">
        <v>27.5</v>
      </c>
      <c r="E189">
        <v>0.82</v>
      </c>
      <c r="F189" s="9">
        <v>25.104090250199999</v>
      </c>
    </row>
    <row r="190" spans="1:6" x14ac:dyDescent="0.25">
      <c r="A190">
        <v>1</v>
      </c>
      <c r="B190">
        <v>7</v>
      </c>
      <c r="C190">
        <v>0</v>
      </c>
      <c r="D190">
        <v>27.5</v>
      </c>
      <c r="E190">
        <v>0.82</v>
      </c>
      <c r="F190" s="9">
        <v>25.104090250199999</v>
      </c>
    </row>
    <row r="191" spans="1:6" x14ac:dyDescent="0.25">
      <c r="A191">
        <v>1</v>
      </c>
      <c r="B191">
        <v>7</v>
      </c>
      <c r="C191">
        <v>5</v>
      </c>
      <c r="D191">
        <v>27.5</v>
      </c>
      <c r="E191">
        <v>0.91</v>
      </c>
      <c r="F191" s="9">
        <v>17.4576031237</v>
      </c>
    </row>
    <row r="192" spans="1:6" x14ac:dyDescent="0.25">
      <c r="A192">
        <v>1</v>
      </c>
      <c r="B192">
        <v>10</v>
      </c>
      <c r="C192">
        <v>0</v>
      </c>
      <c r="D192">
        <v>27.5</v>
      </c>
      <c r="E192">
        <v>0.83</v>
      </c>
      <c r="F192" s="9">
        <v>24.350063604100001</v>
      </c>
    </row>
    <row r="193" spans="1:6" x14ac:dyDescent="0.25">
      <c r="A193">
        <v>1</v>
      </c>
      <c r="B193">
        <v>10</v>
      </c>
      <c r="C193">
        <v>5</v>
      </c>
      <c r="D193">
        <v>27.5</v>
      </c>
      <c r="E193">
        <v>0.9</v>
      </c>
      <c r="F193" s="9">
        <v>18.434948822900001</v>
      </c>
    </row>
    <row r="194" spans="1:6" x14ac:dyDescent="0.25">
      <c r="A194">
        <v>2</v>
      </c>
      <c r="B194">
        <v>0</v>
      </c>
      <c r="C194">
        <v>0</v>
      </c>
      <c r="D194">
        <v>27.5</v>
      </c>
      <c r="E194">
        <v>0.95</v>
      </c>
      <c r="F194" s="9">
        <v>12.9209663816</v>
      </c>
    </row>
    <row r="195" spans="1:6" x14ac:dyDescent="0.25">
      <c r="A195">
        <v>2</v>
      </c>
      <c r="B195">
        <v>0</v>
      </c>
      <c r="C195">
        <v>5</v>
      </c>
      <c r="D195">
        <v>27.5</v>
      </c>
      <c r="E195">
        <v>0.89</v>
      </c>
      <c r="F195" s="9">
        <v>19.369712298900001</v>
      </c>
    </row>
    <row r="196" spans="1:6" x14ac:dyDescent="0.25">
      <c r="A196">
        <v>2</v>
      </c>
      <c r="B196">
        <v>3</v>
      </c>
      <c r="C196">
        <v>0</v>
      </c>
      <c r="D196">
        <v>27.5</v>
      </c>
      <c r="E196">
        <v>0.94</v>
      </c>
      <c r="F196" s="9">
        <v>14.1788182882</v>
      </c>
    </row>
    <row r="197" spans="1:6" x14ac:dyDescent="0.25">
      <c r="A197">
        <v>2</v>
      </c>
      <c r="B197">
        <v>3</v>
      </c>
      <c r="C197">
        <v>5</v>
      </c>
      <c r="D197">
        <v>27.5</v>
      </c>
      <c r="E197">
        <v>0.82</v>
      </c>
      <c r="F197" s="9">
        <v>25.104090250199999</v>
      </c>
    </row>
    <row r="198" spans="1:6" x14ac:dyDescent="0.25">
      <c r="A198">
        <v>2</v>
      </c>
      <c r="B198">
        <v>5</v>
      </c>
      <c r="C198">
        <v>0</v>
      </c>
      <c r="D198">
        <v>27.5</v>
      </c>
      <c r="E198">
        <v>0.9</v>
      </c>
      <c r="F198" s="9">
        <v>18.434948822900001</v>
      </c>
    </row>
    <row r="199" spans="1:6" x14ac:dyDescent="0.25">
      <c r="A199">
        <v>2</v>
      </c>
      <c r="B199">
        <v>5</v>
      </c>
      <c r="C199">
        <v>5</v>
      </c>
      <c r="D199">
        <v>27.5</v>
      </c>
      <c r="E199">
        <v>0.84</v>
      </c>
      <c r="F199" s="9">
        <v>23.578178478200002</v>
      </c>
    </row>
    <row r="200" spans="1:6" x14ac:dyDescent="0.25">
      <c r="A200">
        <v>2</v>
      </c>
      <c r="B200">
        <v>7</v>
      </c>
      <c r="C200">
        <v>0</v>
      </c>
      <c r="D200">
        <v>27.5</v>
      </c>
      <c r="E200">
        <v>0.92</v>
      </c>
      <c r="F200" s="9">
        <v>16.4299401894</v>
      </c>
    </row>
    <row r="201" spans="1:6" x14ac:dyDescent="0.25">
      <c r="A201">
        <v>2</v>
      </c>
      <c r="B201">
        <v>7</v>
      </c>
      <c r="C201">
        <v>5</v>
      </c>
      <c r="D201">
        <v>27.5</v>
      </c>
      <c r="E201">
        <v>0.76</v>
      </c>
      <c r="F201" s="9">
        <v>29.333874251200001</v>
      </c>
    </row>
    <row r="202" spans="1:6" x14ac:dyDescent="0.25">
      <c r="A202">
        <v>2</v>
      </c>
      <c r="B202">
        <v>10</v>
      </c>
      <c r="C202">
        <v>0</v>
      </c>
      <c r="D202">
        <v>27.5</v>
      </c>
      <c r="E202">
        <v>0.75</v>
      </c>
      <c r="F202" s="9">
        <v>30</v>
      </c>
    </row>
    <row r="203" spans="1:6" x14ac:dyDescent="0.25">
      <c r="A203">
        <v>2</v>
      </c>
      <c r="B203">
        <v>10</v>
      </c>
      <c r="C203">
        <v>5</v>
      </c>
      <c r="D203">
        <v>27.5</v>
      </c>
      <c r="E203">
        <v>0.72</v>
      </c>
      <c r="F203" s="9">
        <v>31.948059431299999</v>
      </c>
    </row>
    <row r="204" spans="1:6" x14ac:dyDescent="0.25">
      <c r="A204">
        <v>3</v>
      </c>
      <c r="B204">
        <v>0</v>
      </c>
      <c r="C204">
        <v>0</v>
      </c>
      <c r="D204">
        <v>27.5</v>
      </c>
      <c r="E204">
        <v>0.999</v>
      </c>
      <c r="F204" s="9">
        <v>1.812153747</v>
      </c>
    </row>
    <row r="205" spans="1:6" x14ac:dyDescent="0.25">
      <c r="A205">
        <v>3</v>
      </c>
      <c r="B205">
        <v>0</v>
      </c>
      <c r="C205">
        <v>5</v>
      </c>
      <c r="D205">
        <v>27.5</v>
      </c>
      <c r="E205">
        <v>0.93</v>
      </c>
      <c r="F205" s="9">
        <v>15.3417085545</v>
      </c>
    </row>
    <row r="206" spans="1:6" x14ac:dyDescent="0.25">
      <c r="A206">
        <v>3</v>
      </c>
      <c r="B206">
        <v>3</v>
      </c>
      <c r="C206">
        <v>0</v>
      </c>
      <c r="D206">
        <v>27.5</v>
      </c>
      <c r="E206">
        <v>0.999</v>
      </c>
      <c r="F206" s="9">
        <v>1.812153747</v>
      </c>
    </row>
    <row r="207" spans="1:6" x14ac:dyDescent="0.25">
      <c r="A207">
        <v>3</v>
      </c>
      <c r="B207">
        <v>3</v>
      </c>
      <c r="C207">
        <v>5</v>
      </c>
      <c r="D207">
        <v>27.5</v>
      </c>
      <c r="E207">
        <v>0.85</v>
      </c>
      <c r="F207" s="9">
        <v>22.786497999600002</v>
      </c>
    </row>
    <row r="208" spans="1:6" x14ac:dyDescent="0.25">
      <c r="A208">
        <v>3</v>
      </c>
      <c r="B208">
        <v>5</v>
      </c>
      <c r="C208">
        <v>0</v>
      </c>
      <c r="D208">
        <v>27.5</v>
      </c>
      <c r="E208">
        <v>0.98</v>
      </c>
      <c r="F208" s="9">
        <v>8.1301023541599999</v>
      </c>
    </row>
    <row r="209" spans="1:6" x14ac:dyDescent="0.25">
      <c r="A209">
        <v>3</v>
      </c>
      <c r="B209">
        <v>5</v>
      </c>
      <c r="C209">
        <v>5</v>
      </c>
      <c r="D209">
        <v>27.5</v>
      </c>
      <c r="E209">
        <v>0.81</v>
      </c>
      <c r="F209" s="9">
        <v>25.841932763199999</v>
      </c>
    </row>
    <row r="210" spans="1:6" x14ac:dyDescent="0.25">
      <c r="A210">
        <v>3</v>
      </c>
      <c r="B210">
        <v>7</v>
      </c>
      <c r="C210">
        <v>0</v>
      </c>
      <c r="D210">
        <v>27.5</v>
      </c>
      <c r="E210">
        <v>0.9</v>
      </c>
      <c r="F210" s="9">
        <v>18.434948822900001</v>
      </c>
    </row>
    <row r="211" spans="1:6" x14ac:dyDescent="0.25">
      <c r="A211">
        <v>3</v>
      </c>
      <c r="B211">
        <v>7</v>
      </c>
      <c r="C211">
        <v>5</v>
      </c>
      <c r="D211">
        <v>27.5</v>
      </c>
      <c r="E211">
        <v>0.77</v>
      </c>
      <c r="F211" s="9">
        <v>28.658180576900001</v>
      </c>
    </row>
    <row r="212" spans="1:6" x14ac:dyDescent="0.25">
      <c r="A212">
        <v>3</v>
      </c>
      <c r="B212">
        <v>10</v>
      </c>
      <c r="C212">
        <v>0</v>
      </c>
      <c r="D212">
        <v>27.5</v>
      </c>
      <c r="E212">
        <v>0.88200000000000001</v>
      </c>
      <c r="F212" s="9">
        <v>20.090945274399999</v>
      </c>
    </row>
    <row r="213" spans="1:6" x14ac:dyDescent="0.25">
      <c r="A213">
        <v>3</v>
      </c>
      <c r="B213">
        <v>10</v>
      </c>
      <c r="C213">
        <v>5</v>
      </c>
      <c r="D213">
        <v>27.5</v>
      </c>
      <c r="E213">
        <v>0.78</v>
      </c>
      <c r="F213" s="9">
        <v>27.9721011287</v>
      </c>
    </row>
    <row r="214" spans="1:6" x14ac:dyDescent="0.25">
      <c r="A214">
        <v>4</v>
      </c>
      <c r="B214">
        <v>0</v>
      </c>
      <c r="C214">
        <v>0</v>
      </c>
      <c r="D214">
        <v>27.5</v>
      </c>
      <c r="E214">
        <v>0.92</v>
      </c>
      <c r="F214" s="9">
        <v>16.4299401894</v>
      </c>
    </row>
    <row r="215" spans="1:6" x14ac:dyDescent="0.25">
      <c r="A215">
        <v>4</v>
      </c>
      <c r="B215">
        <v>0</v>
      </c>
      <c r="C215">
        <v>5</v>
      </c>
      <c r="D215">
        <v>27.5</v>
      </c>
      <c r="E215">
        <v>0.73</v>
      </c>
      <c r="F215" s="9">
        <v>31.306446248699999</v>
      </c>
    </row>
    <row r="216" spans="1:6" x14ac:dyDescent="0.25">
      <c r="A216">
        <v>4</v>
      </c>
      <c r="B216">
        <v>3</v>
      </c>
      <c r="C216">
        <v>0</v>
      </c>
      <c r="D216">
        <v>27.5</v>
      </c>
      <c r="E216">
        <v>0.81</v>
      </c>
      <c r="F216" s="9">
        <v>25.841932763199999</v>
      </c>
    </row>
    <row r="217" spans="1:6" x14ac:dyDescent="0.25">
      <c r="A217">
        <v>4</v>
      </c>
      <c r="B217">
        <v>3</v>
      </c>
      <c r="C217">
        <v>5</v>
      </c>
      <c r="D217">
        <v>27.5</v>
      </c>
      <c r="E217">
        <v>0.72</v>
      </c>
      <c r="F217" s="9">
        <v>31.948059431299999</v>
      </c>
    </row>
    <row r="218" spans="1:6" x14ac:dyDescent="0.25">
      <c r="A218">
        <v>4</v>
      </c>
      <c r="B218">
        <v>5</v>
      </c>
      <c r="C218">
        <v>0</v>
      </c>
      <c r="D218">
        <v>27.5</v>
      </c>
      <c r="E218">
        <v>0.76</v>
      </c>
      <c r="F218" s="9">
        <v>29.333874251200001</v>
      </c>
    </row>
    <row r="219" spans="1:6" x14ac:dyDescent="0.25">
      <c r="A219">
        <v>4</v>
      </c>
      <c r="B219">
        <v>5</v>
      </c>
      <c r="C219">
        <v>5</v>
      </c>
      <c r="D219">
        <v>27.5</v>
      </c>
      <c r="E219">
        <v>0.77</v>
      </c>
      <c r="F219" s="9">
        <v>28.658180576900001</v>
      </c>
    </row>
    <row r="220" spans="1:6" x14ac:dyDescent="0.25">
      <c r="A220">
        <v>4</v>
      </c>
      <c r="B220">
        <v>7</v>
      </c>
      <c r="C220">
        <v>0</v>
      </c>
      <c r="D220">
        <v>27.5</v>
      </c>
      <c r="E220">
        <v>0.7</v>
      </c>
      <c r="F220" s="9">
        <v>33.210910760899999</v>
      </c>
    </row>
    <row r="221" spans="1:6" x14ac:dyDescent="0.25">
      <c r="A221">
        <v>4</v>
      </c>
      <c r="B221">
        <v>7</v>
      </c>
      <c r="C221">
        <v>5</v>
      </c>
      <c r="D221">
        <v>27.5</v>
      </c>
      <c r="E221">
        <v>0.85</v>
      </c>
      <c r="F221" s="9">
        <v>22.786497999600002</v>
      </c>
    </row>
    <row r="222" spans="1:6" x14ac:dyDescent="0.25">
      <c r="A222">
        <v>4</v>
      </c>
      <c r="B222">
        <v>10</v>
      </c>
      <c r="C222">
        <v>0</v>
      </c>
      <c r="D222">
        <v>27.5</v>
      </c>
      <c r="E222">
        <v>0.72</v>
      </c>
      <c r="F222" s="9">
        <v>31.948059431299999</v>
      </c>
    </row>
    <row r="223" spans="1:6" x14ac:dyDescent="0.25">
      <c r="A223">
        <v>4</v>
      </c>
      <c r="B223">
        <v>10</v>
      </c>
      <c r="C223">
        <v>5</v>
      </c>
      <c r="D223">
        <v>27.5</v>
      </c>
      <c r="E223">
        <v>0.78</v>
      </c>
      <c r="F223" s="9">
        <v>27.9721011287</v>
      </c>
    </row>
    <row r="224" spans="1:6" x14ac:dyDescent="0.25">
      <c r="A224">
        <v>1</v>
      </c>
      <c r="B224">
        <v>0</v>
      </c>
      <c r="C224">
        <v>0</v>
      </c>
      <c r="D224">
        <v>30</v>
      </c>
      <c r="E224">
        <v>0.98</v>
      </c>
      <c r="F224" s="9">
        <v>8.1301023541599999</v>
      </c>
    </row>
    <row r="225" spans="1:6" x14ac:dyDescent="0.25">
      <c r="A225">
        <v>1</v>
      </c>
      <c r="B225">
        <v>3</v>
      </c>
      <c r="C225">
        <v>0</v>
      </c>
      <c r="D225">
        <v>30</v>
      </c>
      <c r="E225">
        <v>0.98</v>
      </c>
      <c r="F225" s="9">
        <v>8.1301023541599999</v>
      </c>
    </row>
    <row r="226" spans="1:6" x14ac:dyDescent="0.25">
      <c r="A226">
        <v>1</v>
      </c>
      <c r="B226">
        <v>5</v>
      </c>
      <c r="C226">
        <v>0</v>
      </c>
      <c r="D226">
        <v>30</v>
      </c>
      <c r="E226">
        <v>0.91</v>
      </c>
      <c r="F226" s="9">
        <v>17.4576031237</v>
      </c>
    </row>
    <row r="227" spans="1:6" x14ac:dyDescent="0.25">
      <c r="A227">
        <v>1</v>
      </c>
      <c r="B227">
        <v>7</v>
      </c>
      <c r="C227">
        <v>0</v>
      </c>
      <c r="D227">
        <v>30</v>
      </c>
      <c r="E227">
        <v>0.98</v>
      </c>
      <c r="F227" s="9">
        <v>8.1301023541599999</v>
      </c>
    </row>
    <row r="228" spans="1:6" x14ac:dyDescent="0.25">
      <c r="A228">
        <v>1</v>
      </c>
      <c r="B228">
        <v>10</v>
      </c>
      <c r="C228">
        <v>0</v>
      </c>
      <c r="D228">
        <v>30</v>
      </c>
      <c r="E228">
        <v>0.85</v>
      </c>
      <c r="F228" s="9">
        <v>22.786497999600002</v>
      </c>
    </row>
    <row r="229" spans="1:6" x14ac:dyDescent="0.25">
      <c r="A229">
        <v>2</v>
      </c>
      <c r="B229">
        <v>0</v>
      </c>
      <c r="C229">
        <v>0</v>
      </c>
      <c r="D229">
        <v>30</v>
      </c>
      <c r="E229">
        <v>0.99</v>
      </c>
      <c r="F229" s="9">
        <v>5.7391704772700001</v>
      </c>
    </row>
    <row r="230" spans="1:6" x14ac:dyDescent="0.25">
      <c r="A230">
        <v>2</v>
      </c>
      <c r="B230">
        <v>3</v>
      </c>
      <c r="C230">
        <v>0</v>
      </c>
      <c r="D230">
        <v>30</v>
      </c>
      <c r="E230">
        <v>0.99</v>
      </c>
      <c r="F230" s="9">
        <v>5.7391704772700001</v>
      </c>
    </row>
    <row r="231" spans="1:6" x14ac:dyDescent="0.25">
      <c r="A231">
        <v>2</v>
      </c>
      <c r="B231">
        <v>5</v>
      </c>
      <c r="C231">
        <v>0</v>
      </c>
      <c r="D231">
        <v>30</v>
      </c>
      <c r="E231">
        <v>0.73</v>
      </c>
      <c r="F231" s="9">
        <v>31.306446248699999</v>
      </c>
    </row>
    <row r="232" spans="1:6" x14ac:dyDescent="0.25">
      <c r="A232">
        <v>2</v>
      </c>
      <c r="B232">
        <v>7</v>
      </c>
      <c r="C232">
        <v>0</v>
      </c>
      <c r="D232">
        <v>30</v>
      </c>
      <c r="E232">
        <v>0.78</v>
      </c>
      <c r="F232" s="9">
        <v>27.9721011287</v>
      </c>
    </row>
    <row r="233" spans="1:6" x14ac:dyDescent="0.25">
      <c r="A233">
        <v>2</v>
      </c>
      <c r="B233">
        <v>10</v>
      </c>
      <c r="C233">
        <v>0</v>
      </c>
      <c r="D233">
        <v>30</v>
      </c>
      <c r="E233">
        <v>0.69</v>
      </c>
      <c r="F233" s="9">
        <v>33.833158671100001</v>
      </c>
    </row>
    <row r="234" spans="1:6" x14ac:dyDescent="0.25">
      <c r="A234">
        <v>3</v>
      </c>
      <c r="B234">
        <v>0</v>
      </c>
      <c r="C234">
        <v>0</v>
      </c>
      <c r="D234">
        <v>30</v>
      </c>
      <c r="E234">
        <v>0.97</v>
      </c>
      <c r="F234" s="9">
        <v>9.9742217944</v>
      </c>
    </row>
    <row r="235" spans="1:6" x14ac:dyDescent="0.25">
      <c r="A235">
        <v>3</v>
      </c>
      <c r="B235">
        <v>3</v>
      </c>
      <c r="C235">
        <v>0</v>
      </c>
      <c r="D235">
        <v>30</v>
      </c>
      <c r="E235">
        <v>0.96</v>
      </c>
      <c r="F235" s="9">
        <v>11.5369590328</v>
      </c>
    </row>
    <row r="236" spans="1:6" x14ac:dyDescent="0.25">
      <c r="A236">
        <v>3</v>
      </c>
      <c r="B236">
        <v>5</v>
      </c>
      <c r="C236">
        <v>0</v>
      </c>
      <c r="D236">
        <v>30</v>
      </c>
      <c r="E236">
        <v>0.97</v>
      </c>
      <c r="F236" s="9">
        <v>9.9742217944</v>
      </c>
    </row>
    <row r="237" spans="1:6" x14ac:dyDescent="0.25">
      <c r="A237">
        <v>3</v>
      </c>
      <c r="B237">
        <v>7</v>
      </c>
      <c r="C237">
        <v>0</v>
      </c>
      <c r="D237">
        <v>30</v>
      </c>
      <c r="E237">
        <v>0.99</v>
      </c>
      <c r="F237" s="9">
        <v>5.7391704772700001</v>
      </c>
    </row>
    <row r="238" spans="1:6" x14ac:dyDescent="0.25">
      <c r="A238">
        <v>3</v>
      </c>
      <c r="B238">
        <v>10</v>
      </c>
      <c r="C238">
        <v>0</v>
      </c>
      <c r="D238">
        <v>30</v>
      </c>
      <c r="E238">
        <v>0.94</v>
      </c>
      <c r="F238" s="9">
        <v>14.1788182882</v>
      </c>
    </row>
    <row r="239" spans="1:6" x14ac:dyDescent="0.25">
      <c r="A239">
        <v>4</v>
      </c>
      <c r="B239">
        <v>0</v>
      </c>
      <c r="C239">
        <v>0</v>
      </c>
      <c r="D239">
        <v>30</v>
      </c>
      <c r="E239">
        <v>0.92</v>
      </c>
      <c r="F239" s="9">
        <v>16.4299401894</v>
      </c>
    </row>
    <row r="240" spans="1:6" x14ac:dyDescent="0.25">
      <c r="A240">
        <v>4</v>
      </c>
      <c r="B240">
        <v>3</v>
      </c>
      <c r="C240">
        <v>0</v>
      </c>
      <c r="D240">
        <v>30</v>
      </c>
      <c r="E240">
        <v>0.9</v>
      </c>
      <c r="F240" s="9">
        <v>18.434948822900001</v>
      </c>
    </row>
    <row r="241" spans="1:6" x14ac:dyDescent="0.25">
      <c r="A241">
        <v>4</v>
      </c>
      <c r="B241">
        <v>5</v>
      </c>
      <c r="C241">
        <v>0</v>
      </c>
      <c r="D241">
        <v>30</v>
      </c>
      <c r="E241">
        <v>0.71</v>
      </c>
      <c r="F241" s="9">
        <v>32.5827062551</v>
      </c>
    </row>
    <row r="242" spans="1:6" x14ac:dyDescent="0.25">
      <c r="A242">
        <v>4</v>
      </c>
      <c r="B242">
        <v>7</v>
      </c>
      <c r="C242">
        <v>0</v>
      </c>
      <c r="D242">
        <v>30</v>
      </c>
      <c r="E242">
        <v>0.66</v>
      </c>
      <c r="F242" s="9">
        <v>35.668537557500002</v>
      </c>
    </row>
    <row r="243" spans="1:6" x14ac:dyDescent="0.25">
      <c r="A243">
        <v>4</v>
      </c>
      <c r="B243">
        <v>10</v>
      </c>
      <c r="C243">
        <v>0</v>
      </c>
      <c r="D243">
        <v>30</v>
      </c>
      <c r="E243">
        <v>0.65</v>
      </c>
      <c r="F243" s="9">
        <v>36.271198438100001</v>
      </c>
    </row>
  </sheetData>
  <sheetProtection algorithmName="SHA-512" hashValue="kLiRXuHKUASyqV4zoT66hlzHQv1lNkQG03D7ZWZz2y3DjHotmxwzht02hl4//DMhX0mmCuqlKx3JHaVa634Qug==" saltValue="i08Wsk9KaIuSe6FEQfVxwg==" spinCount="100000" sheet="1"/>
  <sortState xmlns:xlrd2="http://schemas.microsoft.com/office/spreadsheetml/2017/richdata2" ref="A4:F243">
    <sortCondition ref="D4:D243"/>
    <sortCondition ref="A4:A243"/>
    <sortCondition ref="B4:B243"/>
    <sortCondition ref="C4:C243"/>
  </sortState>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C76E2-A043-4A2F-BC1E-5151AAFD4A8A}">
  <dimension ref="A2:K80"/>
  <sheetViews>
    <sheetView workbookViewId="0">
      <selection activeCell="G74" sqref="G74"/>
    </sheetView>
  </sheetViews>
  <sheetFormatPr baseColWidth="10" defaultRowHeight="15" x14ac:dyDescent="0.25"/>
  <sheetData>
    <row r="2" spans="1:11" ht="18.75" x14ac:dyDescent="0.35">
      <c r="A2" t="s">
        <v>119</v>
      </c>
      <c r="B2" t="s">
        <v>120</v>
      </c>
      <c r="C2" t="s">
        <v>121</v>
      </c>
      <c r="D2" s="35" t="s">
        <v>123</v>
      </c>
      <c r="E2" s="35" t="s">
        <v>122</v>
      </c>
      <c r="G2" t="s">
        <v>119</v>
      </c>
      <c r="H2" t="s">
        <v>120</v>
      </c>
      <c r="I2" t="s">
        <v>121</v>
      </c>
      <c r="J2" t="s">
        <v>187</v>
      </c>
      <c r="K2" t="s">
        <v>188</v>
      </c>
    </row>
    <row r="3" spans="1:11" x14ac:dyDescent="0.25">
      <c r="G3" t="s">
        <v>70</v>
      </c>
      <c r="H3" t="s">
        <v>71</v>
      </c>
      <c r="I3" t="s">
        <v>72</v>
      </c>
      <c r="J3">
        <v>368</v>
      </c>
      <c r="K3">
        <v>2.56584781867</v>
      </c>
    </row>
    <row r="4" spans="1:11" x14ac:dyDescent="0.25">
      <c r="A4" t="s">
        <v>70</v>
      </c>
      <c r="B4" t="s">
        <v>71</v>
      </c>
      <c r="C4" t="s">
        <v>72</v>
      </c>
      <c r="D4">
        <v>368</v>
      </c>
      <c r="E4">
        <v>2.56584781867</v>
      </c>
      <c r="G4" t="s">
        <v>73</v>
      </c>
      <c r="H4" t="s">
        <v>71</v>
      </c>
      <c r="I4" t="s">
        <v>74</v>
      </c>
      <c r="J4">
        <v>399</v>
      </c>
      <c r="K4">
        <v>2.60097289569</v>
      </c>
    </row>
    <row r="5" spans="1:11" x14ac:dyDescent="0.25">
      <c r="A5" t="s">
        <v>73</v>
      </c>
      <c r="B5" t="s">
        <v>71</v>
      </c>
      <c r="C5" t="s">
        <v>74</v>
      </c>
      <c r="D5">
        <v>399</v>
      </c>
      <c r="E5">
        <v>2.60097289569</v>
      </c>
      <c r="G5" t="s">
        <v>75</v>
      </c>
      <c r="H5" t="s">
        <v>71</v>
      </c>
      <c r="I5" t="s">
        <v>76</v>
      </c>
      <c r="J5">
        <v>423</v>
      </c>
      <c r="K5">
        <v>2.6263403673800001</v>
      </c>
    </row>
    <row r="6" spans="1:11" x14ac:dyDescent="0.25">
      <c r="A6" t="s">
        <v>75</v>
      </c>
      <c r="B6" t="s">
        <v>71</v>
      </c>
      <c r="C6" t="s">
        <v>76</v>
      </c>
      <c r="D6">
        <v>423</v>
      </c>
      <c r="E6">
        <v>2.6263403673800001</v>
      </c>
      <c r="G6" t="s">
        <v>77</v>
      </c>
      <c r="H6" t="s">
        <v>71</v>
      </c>
      <c r="I6" t="s">
        <v>78</v>
      </c>
      <c r="J6">
        <v>461</v>
      </c>
      <c r="K6">
        <v>2.6637009253900001</v>
      </c>
    </row>
    <row r="7" spans="1:11" x14ac:dyDescent="0.25">
      <c r="A7" t="s">
        <v>77</v>
      </c>
      <c r="B7" t="s">
        <v>71</v>
      </c>
      <c r="C7" t="s">
        <v>78</v>
      </c>
      <c r="D7">
        <v>461</v>
      </c>
      <c r="E7">
        <v>2.6637009253900001</v>
      </c>
      <c r="G7" t="s">
        <v>79</v>
      </c>
      <c r="H7" t="s">
        <v>71</v>
      </c>
      <c r="I7" t="s">
        <v>80</v>
      </c>
      <c r="J7">
        <v>510</v>
      </c>
      <c r="K7">
        <v>2.7075701760999999</v>
      </c>
    </row>
    <row r="8" spans="1:11" x14ac:dyDescent="0.25">
      <c r="A8" t="s">
        <v>79</v>
      </c>
      <c r="B8" t="s">
        <v>71</v>
      </c>
      <c r="C8" t="s">
        <v>80</v>
      </c>
      <c r="D8">
        <v>510</v>
      </c>
      <c r="E8">
        <v>2.7075701760999999</v>
      </c>
    </row>
    <row r="9" spans="1:11" ht="18.75" x14ac:dyDescent="0.35">
      <c r="A9" t="s">
        <v>81</v>
      </c>
      <c r="B9" t="s">
        <v>82</v>
      </c>
      <c r="C9" t="s">
        <v>72</v>
      </c>
      <c r="D9">
        <v>267</v>
      </c>
      <c r="E9">
        <v>2.4265112613599999</v>
      </c>
      <c r="G9" t="s">
        <v>157</v>
      </c>
      <c r="I9" s="35" t="s">
        <v>118</v>
      </c>
    </row>
    <row r="10" spans="1:11" ht="18" thickBot="1" x14ac:dyDescent="0.3">
      <c r="A10" t="s">
        <v>83</v>
      </c>
      <c r="B10" t="s">
        <v>82</v>
      </c>
      <c r="C10" t="s">
        <v>74</v>
      </c>
      <c r="D10">
        <v>292</v>
      </c>
      <c r="E10">
        <v>2.4653828514499998</v>
      </c>
      <c r="H10" t="s">
        <v>124</v>
      </c>
      <c r="I10" t="s">
        <v>125</v>
      </c>
      <c r="J10" t="s">
        <v>184</v>
      </c>
    </row>
    <row r="11" spans="1:11" x14ac:dyDescent="0.25">
      <c r="A11" t="s">
        <v>84</v>
      </c>
      <c r="B11" t="s">
        <v>82</v>
      </c>
      <c r="C11" t="s">
        <v>76</v>
      </c>
      <c r="D11">
        <v>333</v>
      </c>
      <c r="E11">
        <v>2.5224442335099999</v>
      </c>
      <c r="G11" s="37" t="s">
        <v>127</v>
      </c>
      <c r="H11" s="37" t="s">
        <v>128</v>
      </c>
      <c r="I11" s="37" t="s">
        <v>129</v>
      </c>
      <c r="J11" s="37" t="s">
        <v>130</v>
      </c>
    </row>
    <row r="12" spans="1:11" x14ac:dyDescent="0.25">
      <c r="A12" t="s">
        <v>85</v>
      </c>
      <c r="B12" t="s">
        <v>82</v>
      </c>
      <c r="C12" t="s">
        <v>78</v>
      </c>
      <c r="D12">
        <v>361</v>
      </c>
      <c r="E12">
        <v>2.55750720191</v>
      </c>
    </row>
    <row r="13" spans="1:11" x14ac:dyDescent="0.25">
      <c r="A13" t="s">
        <v>86</v>
      </c>
      <c r="B13" t="s">
        <v>82</v>
      </c>
      <c r="C13" t="s">
        <v>80</v>
      </c>
      <c r="D13">
        <v>411</v>
      </c>
      <c r="E13">
        <v>2.6138418218799999</v>
      </c>
    </row>
    <row r="14" spans="1:11" ht="18" thickBot="1" x14ac:dyDescent="0.3">
      <c r="A14" t="s">
        <v>87</v>
      </c>
      <c r="B14" t="s">
        <v>88</v>
      </c>
      <c r="C14" t="s">
        <v>72</v>
      </c>
      <c r="D14">
        <v>314</v>
      </c>
      <c r="E14">
        <v>2.4969296480700001</v>
      </c>
      <c r="G14" s="36" t="s">
        <v>119</v>
      </c>
      <c r="H14" s="36" t="s">
        <v>124</v>
      </c>
      <c r="I14" s="36" t="s">
        <v>125</v>
      </c>
      <c r="J14" s="36" t="s">
        <v>126</v>
      </c>
    </row>
    <row r="15" spans="1:11" x14ac:dyDescent="0.25">
      <c r="A15" t="s">
        <v>89</v>
      </c>
      <c r="B15" t="s">
        <v>88</v>
      </c>
      <c r="C15" t="s">
        <v>74</v>
      </c>
      <c r="D15">
        <v>358</v>
      </c>
      <c r="E15">
        <v>2.5538830266399999</v>
      </c>
      <c r="G15" s="37" t="s">
        <v>127</v>
      </c>
      <c r="H15" s="37" t="s">
        <v>128</v>
      </c>
      <c r="I15" s="37" t="s">
        <v>129</v>
      </c>
      <c r="J15" s="37" t="s">
        <v>130</v>
      </c>
    </row>
    <row r="16" spans="1:11" x14ac:dyDescent="0.25">
      <c r="A16" t="s">
        <v>90</v>
      </c>
      <c r="B16" t="s">
        <v>88</v>
      </c>
      <c r="C16" t="s">
        <v>76</v>
      </c>
      <c r="D16">
        <v>395</v>
      </c>
      <c r="E16">
        <v>2.59659709563</v>
      </c>
      <c r="G16" s="38" t="s">
        <v>131</v>
      </c>
      <c r="H16" s="38" t="s">
        <v>132</v>
      </c>
      <c r="I16" s="38" t="s">
        <v>133</v>
      </c>
      <c r="J16" s="38" t="s">
        <v>134</v>
      </c>
    </row>
    <row r="17" spans="1:10" x14ac:dyDescent="0.25">
      <c r="A17" t="s">
        <v>91</v>
      </c>
      <c r="B17" t="s">
        <v>88</v>
      </c>
      <c r="C17" t="s">
        <v>78</v>
      </c>
      <c r="D17">
        <v>436</v>
      </c>
      <c r="E17">
        <v>2.6394864892699998</v>
      </c>
      <c r="G17" s="38" t="s">
        <v>135</v>
      </c>
      <c r="H17" s="38" t="s">
        <v>136</v>
      </c>
      <c r="I17" s="38" t="s">
        <v>137</v>
      </c>
      <c r="J17" s="38" t="s">
        <v>138</v>
      </c>
    </row>
    <row r="18" spans="1:10" x14ac:dyDescent="0.25">
      <c r="A18" t="s">
        <v>92</v>
      </c>
      <c r="B18" t="s">
        <v>88</v>
      </c>
      <c r="C18" t="s">
        <v>80</v>
      </c>
      <c r="D18">
        <v>487</v>
      </c>
      <c r="E18">
        <v>2.68752896121</v>
      </c>
      <c r="G18" s="38" t="s">
        <v>139</v>
      </c>
      <c r="H18" s="38" t="s">
        <v>140</v>
      </c>
      <c r="I18" s="38" t="s">
        <v>141</v>
      </c>
      <c r="J18" s="38" t="s">
        <v>142</v>
      </c>
    </row>
    <row r="19" spans="1:10" x14ac:dyDescent="0.25">
      <c r="A19" t="s">
        <v>93</v>
      </c>
      <c r="B19" t="s">
        <v>94</v>
      </c>
      <c r="C19" t="s">
        <v>72</v>
      </c>
      <c r="D19">
        <v>377</v>
      </c>
      <c r="E19">
        <v>2.5763413502099999</v>
      </c>
      <c r="G19" s="38" t="s">
        <v>143</v>
      </c>
      <c r="H19" s="38" t="s">
        <v>144</v>
      </c>
      <c r="I19" s="38" t="s">
        <v>145</v>
      </c>
      <c r="J19" s="38" t="s">
        <v>146</v>
      </c>
    </row>
    <row r="20" spans="1:10" x14ac:dyDescent="0.25">
      <c r="A20" t="s">
        <v>95</v>
      </c>
      <c r="B20" t="s">
        <v>94</v>
      </c>
      <c r="C20" t="s">
        <v>74</v>
      </c>
      <c r="D20">
        <v>395</v>
      </c>
      <c r="E20">
        <v>2.59659709563</v>
      </c>
      <c r="G20" s="38" t="s">
        <v>147</v>
      </c>
      <c r="H20" s="38" t="s">
        <v>148</v>
      </c>
      <c r="I20" s="38" t="s">
        <v>149</v>
      </c>
      <c r="J20" s="38" t="s">
        <v>150</v>
      </c>
    </row>
    <row r="21" spans="1:10" x14ac:dyDescent="0.25">
      <c r="A21" t="s">
        <v>96</v>
      </c>
      <c r="B21" t="s">
        <v>94</v>
      </c>
      <c r="C21" t="s">
        <v>76</v>
      </c>
      <c r="D21">
        <v>432</v>
      </c>
      <c r="E21">
        <v>2.6354837468099999</v>
      </c>
      <c r="G21" s="38" t="s">
        <v>151</v>
      </c>
      <c r="H21" s="38" t="s">
        <v>128</v>
      </c>
      <c r="I21" s="38" t="s">
        <v>145</v>
      </c>
      <c r="J21" s="38" t="s">
        <v>152</v>
      </c>
    </row>
    <row r="22" spans="1:10" x14ac:dyDescent="0.25">
      <c r="A22" t="s">
        <v>97</v>
      </c>
      <c r="B22" t="s">
        <v>94</v>
      </c>
      <c r="C22" t="s">
        <v>78</v>
      </c>
      <c r="D22">
        <v>522</v>
      </c>
      <c r="E22">
        <v>2.7176705029999999</v>
      </c>
      <c r="G22" s="38" t="s">
        <v>153</v>
      </c>
      <c r="H22" s="38" t="s">
        <v>154</v>
      </c>
      <c r="I22" s="38" t="s">
        <v>155</v>
      </c>
      <c r="J22" s="38" t="s">
        <v>156</v>
      </c>
    </row>
    <row r="23" spans="1:10" x14ac:dyDescent="0.25">
      <c r="A23" t="s">
        <v>98</v>
      </c>
      <c r="B23" t="s">
        <v>94</v>
      </c>
      <c r="C23" t="s">
        <v>80</v>
      </c>
      <c r="D23">
        <v>566</v>
      </c>
      <c r="E23">
        <v>2.7528164311899999</v>
      </c>
    </row>
    <row r="24" spans="1:10" x14ac:dyDescent="0.25">
      <c r="A24" t="s">
        <v>99</v>
      </c>
      <c r="B24" t="s">
        <v>71</v>
      </c>
      <c r="C24" t="s">
        <v>72</v>
      </c>
      <c r="D24">
        <v>399</v>
      </c>
      <c r="E24">
        <v>2.60097289569</v>
      </c>
    </row>
    <row r="25" spans="1:10" x14ac:dyDescent="0.25">
      <c r="A25" t="s">
        <v>100</v>
      </c>
      <c r="B25" t="s">
        <v>71</v>
      </c>
      <c r="C25" t="s">
        <v>74</v>
      </c>
      <c r="D25">
        <v>454</v>
      </c>
      <c r="E25">
        <v>2.6570558528600001</v>
      </c>
    </row>
    <row r="26" spans="1:10" x14ac:dyDescent="0.25">
      <c r="A26" t="s">
        <v>101</v>
      </c>
      <c r="B26" t="s">
        <v>71</v>
      </c>
      <c r="C26" t="s">
        <v>76</v>
      </c>
      <c r="D26">
        <v>482</v>
      </c>
      <c r="E26">
        <v>2.6830470382399998</v>
      </c>
    </row>
    <row r="27" spans="1:10" x14ac:dyDescent="0.25">
      <c r="A27" t="s">
        <v>102</v>
      </c>
      <c r="B27" t="s">
        <v>71</v>
      </c>
      <c r="C27" t="s">
        <v>78</v>
      </c>
      <c r="D27">
        <v>512</v>
      </c>
      <c r="E27">
        <v>2.7092699609799999</v>
      </c>
    </row>
    <row r="28" spans="1:10" x14ac:dyDescent="0.25">
      <c r="A28" t="s">
        <v>103</v>
      </c>
      <c r="B28" t="s">
        <v>71</v>
      </c>
      <c r="C28" t="s">
        <v>80</v>
      </c>
      <c r="D28">
        <v>544</v>
      </c>
      <c r="E28">
        <v>2.7355988996999998</v>
      </c>
    </row>
    <row r="29" spans="1:10" x14ac:dyDescent="0.25">
      <c r="A29" t="s">
        <v>104</v>
      </c>
      <c r="B29" t="s">
        <v>82</v>
      </c>
      <c r="C29" t="s">
        <v>72</v>
      </c>
      <c r="D29">
        <v>357</v>
      </c>
      <c r="E29">
        <v>2.5526682161099998</v>
      </c>
    </row>
    <row r="30" spans="1:10" x14ac:dyDescent="0.25">
      <c r="A30" t="s">
        <v>105</v>
      </c>
      <c r="B30" t="s">
        <v>82</v>
      </c>
      <c r="C30" t="s">
        <v>74</v>
      </c>
      <c r="D30">
        <v>371</v>
      </c>
      <c r="E30">
        <v>2.5693739096199999</v>
      </c>
    </row>
    <row r="31" spans="1:10" x14ac:dyDescent="0.25">
      <c r="A31" t="s">
        <v>106</v>
      </c>
      <c r="B31" t="s">
        <v>82</v>
      </c>
      <c r="C31" t="s">
        <v>76</v>
      </c>
      <c r="D31">
        <v>391</v>
      </c>
      <c r="E31">
        <v>2.5921767573999999</v>
      </c>
    </row>
    <row r="32" spans="1:10" x14ac:dyDescent="0.25">
      <c r="A32" t="s">
        <v>107</v>
      </c>
      <c r="B32" t="s">
        <v>82</v>
      </c>
      <c r="C32" t="s">
        <v>78</v>
      </c>
      <c r="D32">
        <v>422</v>
      </c>
      <c r="E32">
        <v>2.6253124509600001</v>
      </c>
    </row>
    <row r="33" spans="1:7" x14ac:dyDescent="0.25">
      <c r="A33" t="s">
        <v>108</v>
      </c>
      <c r="B33" t="s">
        <v>82</v>
      </c>
      <c r="C33" t="s">
        <v>80</v>
      </c>
      <c r="D33">
        <v>438</v>
      </c>
      <c r="E33">
        <v>2.6414741104999999</v>
      </c>
    </row>
    <row r="34" spans="1:7" x14ac:dyDescent="0.25">
      <c r="A34" t="s">
        <v>64</v>
      </c>
      <c r="B34" t="s">
        <v>88</v>
      </c>
      <c r="C34" t="s">
        <v>72</v>
      </c>
      <c r="D34">
        <v>379</v>
      </c>
      <c r="E34">
        <v>2.57863920997</v>
      </c>
    </row>
    <row r="35" spans="1:7" x14ac:dyDescent="0.25">
      <c r="A35" t="s">
        <v>109</v>
      </c>
      <c r="B35" t="s">
        <v>88</v>
      </c>
      <c r="C35" t="s">
        <v>74</v>
      </c>
      <c r="D35">
        <v>395</v>
      </c>
      <c r="E35">
        <v>2.59659709563</v>
      </c>
    </row>
    <row r="36" spans="1:7" x14ac:dyDescent="0.25">
      <c r="A36" t="s">
        <v>110</v>
      </c>
      <c r="B36" t="s">
        <v>88</v>
      </c>
      <c r="C36" t="s">
        <v>76</v>
      </c>
      <c r="D36">
        <v>439</v>
      </c>
      <c r="E36">
        <v>2.6424645202399999</v>
      </c>
    </row>
    <row r="37" spans="1:7" x14ac:dyDescent="0.25">
      <c r="A37" t="s">
        <v>111</v>
      </c>
      <c r="B37" t="s">
        <v>88</v>
      </c>
      <c r="C37" t="s">
        <v>78</v>
      </c>
      <c r="D37">
        <v>482</v>
      </c>
      <c r="E37">
        <v>2.6830470382399998</v>
      </c>
    </row>
    <row r="38" spans="1:7" x14ac:dyDescent="0.25">
      <c r="A38" t="s">
        <v>112</v>
      </c>
      <c r="B38" t="s">
        <v>88</v>
      </c>
      <c r="C38" t="s">
        <v>80</v>
      </c>
      <c r="D38">
        <v>499</v>
      </c>
      <c r="E38">
        <v>2.69810054562</v>
      </c>
    </row>
    <row r="39" spans="1:7" x14ac:dyDescent="0.25">
      <c r="A39" t="s">
        <v>113</v>
      </c>
      <c r="B39" t="s">
        <v>94</v>
      </c>
      <c r="C39" t="s">
        <v>72</v>
      </c>
      <c r="D39">
        <v>473</v>
      </c>
      <c r="E39">
        <v>2.67486114074</v>
      </c>
    </row>
    <row r="40" spans="1:7" x14ac:dyDescent="0.25">
      <c r="A40" t="s">
        <v>114</v>
      </c>
      <c r="B40" t="s">
        <v>94</v>
      </c>
      <c r="C40" t="s">
        <v>74</v>
      </c>
      <c r="D40">
        <v>498</v>
      </c>
      <c r="E40">
        <v>2.69722934276</v>
      </c>
    </row>
    <row r="41" spans="1:7" x14ac:dyDescent="0.25">
      <c r="A41" t="s">
        <v>115</v>
      </c>
      <c r="B41" t="s">
        <v>94</v>
      </c>
      <c r="C41" t="s">
        <v>76</v>
      </c>
      <c r="D41">
        <v>538</v>
      </c>
      <c r="E41">
        <v>2.7307822756700002</v>
      </c>
    </row>
    <row r="42" spans="1:7" x14ac:dyDescent="0.25">
      <c r="A42" t="s">
        <v>116</v>
      </c>
      <c r="B42" t="s">
        <v>94</v>
      </c>
      <c r="C42" t="s">
        <v>78</v>
      </c>
      <c r="D42">
        <v>595</v>
      </c>
      <c r="E42">
        <v>2.7745169657300002</v>
      </c>
    </row>
    <row r="43" spans="1:7" x14ac:dyDescent="0.25">
      <c r="A43" t="s">
        <v>117</v>
      </c>
      <c r="B43" t="s">
        <v>94</v>
      </c>
      <c r="C43" t="s">
        <v>80</v>
      </c>
      <c r="D43">
        <v>613</v>
      </c>
      <c r="E43">
        <v>2.78746047452</v>
      </c>
    </row>
    <row r="45" spans="1:7" x14ac:dyDescent="0.25">
      <c r="G45" t="s">
        <v>182</v>
      </c>
    </row>
    <row r="46" spans="1:7" x14ac:dyDescent="0.25">
      <c r="G46" t="s">
        <v>183</v>
      </c>
    </row>
    <row r="47" spans="1:7" x14ac:dyDescent="0.25">
      <c r="F47" t="s">
        <v>185</v>
      </c>
    </row>
    <row r="48" spans="1:7" x14ac:dyDescent="0.25">
      <c r="F48" t="s">
        <v>186</v>
      </c>
    </row>
    <row r="51" spans="6:10" x14ac:dyDescent="0.25">
      <c r="F51" t="s">
        <v>158</v>
      </c>
    </row>
    <row r="52" spans="6:10" x14ac:dyDescent="0.25">
      <c r="G52" t="s">
        <v>159</v>
      </c>
      <c r="H52" t="s">
        <v>160</v>
      </c>
      <c r="I52" t="s">
        <v>161</v>
      </c>
    </row>
    <row r="53" spans="6:10" x14ac:dyDescent="0.25">
      <c r="F53" t="s">
        <v>162</v>
      </c>
      <c r="G53" t="s">
        <v>163</v>
      </c>
      <c r="H53" t="s">
        <v>164</v>
      </c>
      <c r="I53" t="s">
        <v>165</v>
      </c>
      <c r="J53" t="s">
        <v>166</v>
      </c>
    </row>
    <row r="54" spans="6:10" x14ac:dyDescent="0.25">
      <c r="F54" t="s">
        <v>167</v>
      </c>
      <c r="G54">
        <v>2.5609799999999998</v>
      </c>
      <c r="H54">
        <v>4.3121100000000001E-3</v>
      </c>
      <c r="I54">
        <v>593.90499999999997</v>
      </c>
      <c r="J54">
        <v>0</v>
      </c>
    </row>
    <row r="55" spans="6:10" x14ac:dyDescent="0.25">
      <c r="F55" t="s">
        <v>168</v>
      </c>
      <c r="G55">
        <v>1.4380499999999999E-2</v>
      </c>
      <c r="H55">
        <v>7.1276900000000003E-4</v>
      </c>
      <c r="I55">
        <v>20.1755</v>
      </c>
      <c r="J55">
        <v>2.9999999999999997E-4</v>
      </c>
    </row>
    <row r="63" spans="6:10" x14ac:dyDescent="0.25">
      <c r="F63" t="s">
        <v>169</v>
      </c>
    </row>
    <row r="64" spans="6:10" x14ac:dyDescent="0.25">
      <c r="F64" t="s">
        <v>170</v>
      </c>
    </row>
    <row r="65" spans="6:6" x14ac:dyDescent="0.25">
      <c r="F65" t="s">
        <v>171</v>
      </c>
    </row>
    <row r="66" spans="6:6" x14ac:dyDescent="0.25">
      <c r="F66" t="s">
        <v>172</v>
      </c>
    </row>
    <row r="67" spans="6:6" x14ac:dyDescent="0.25">
      <c r="F67" t="s">
        <v>173</v>
      </c>
    </row>
    <row r="68" spans="6:6" x14ac:dyDescent="0.25">
      <c r="F68" t="s">
        <v>174</v>
      </c>
    </row>
    <row r="69" spans="6:6" x14ac:dyDescent="0.25">
      <c r="F69" t="s">
        <v>175</v>
      </c>
    </row>
    <row r="71" spans="6:6" x14ac:dyDescent="0.25">
      <c r="F71" t="s">
        <v>176</v>
      </c>
    </row>
    <row r="72" spans="6:6" x14ac:dyDescent="0.25">
      <c r="F72" t="s">
        <v>177</v>
      </c>
    </row>
    <row r="74" spans="6:6" x14ac:dyDescent="0.25">
      <c r="F74" t="s">
        <v>178</v>
      </c>
    </row>
    <row r="76" spans="6:6" x14ac:dyDescent="0.25">
      <c r="F76" t="s">
        <v>179</v>
      </c>
    </row>
    <row r="78" spans="6:6" x14ac:dyDescent="0.25">
      <c r="F78" t="s">
        <v>180</v>
      </c>
    </row>
    <row r="80" spans="6:6" x14ac:dyDescent="0.25">
      <c r="F80" t="s">
        <v>181</v>
      </c>
    </row>
  </sheetData>
  <sheetProtection algorithmName="SHA-512" hashValue="Nz55F+v3DcBPG8yUCaGCFRFtTCJ0a9RNBWZA9KPzNybr4XsccsZNJUhI6b6wSfI+5peL2eLFtA2ONtQgiqn5KA==" saltValue="w3t/PfZDBsqlqX0F2FmpEA==" spinCount="100000" sheet="1" objects="1" scenarios="1"/>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Thermal model MaA0d</vt:lpstr>
      <vt:lpstr>To MaA0d</vt:lpstr>
      <vt:lpstr>Tb MaA0d</vt:lpstr>
      <vt:lpstr>Rel %Ger &amp; LogTt MaA0d</vt:lpstr>
      <vt:lpstr>Data sheet multifact ANOVA</vt:lpstr>
      <vt:lpstr>Linear relation LogTt &amp; Photop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Mabel CarLe</cp:lastModifiedBy>
  <dcterms:created xsi:type="dcterms:W3CDTF">2020-01-08T12:04:04Z</dcterms:created>
  <dcterms:modified xsi:type="dcterms:W3CDTF">2020-01-27T15:09:03Z</dcterms:modified>
</cp:coreProperties>
</file>