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24226"/>
  <mc:AlternateContent xmlns:mc="http://schemas.openxmlformats.org/markup-compatibility/2006">
    <mc:Choice Requires="x15">
      <x15ac:absPath xmlns:x15ac="http://schemas.microsoft.com/office/spreadsheetml/2010/11/ac" url="D:\Doctorado UPM\Seed germination\"/>
    </mc:Choice>
  </mc:AlternateContent>
  <xr:revisionPtr revIDLastSave="0" documentId="13_ncr:1_{CFB171F3-FDB7-4003-AF51-40F1CA19F5E4}" xr6:coauthVersionLast="45" xr6:coauthVersionMax="45" xr10:uidLastSave="{00000000-0000-0000-0000-000000000000}"/>
  <workbookProtection workbookAlgorithmName="SHA-512" workbookHashValue="Wzu4UxG+6Pv6sNM08x7eZiZ/d6z6/HsMaJ+L9KTncsvxfmzEx6W2mXZM5Arz7lG+POu6gE7N3gOpZGZ/Z4xCoQ==" workbookSaltValue="kDtFtz+Xo7Vcsb8oXaRTjw==" workbookSpinCount="100000" lockStructure="1"/>
  <bookViews>
    <workbookView xWindow="-120" yWindow="-120" windowWidth="20730" windowHeight="11160" tabRatio="652" xr2:uid="{00000000-000D-0000-FFFF-FFFF00000000}"/>
  </bookViews>
  <sheets>
    <sheet name="Thermal model MaA0d" sheetId="1" r:id="rId1"/>
    <sheet name="To MaADP0d" sheetId="2" r:id="rId2"/>
    <sheet name="Tb MaA0d" sheetId="3" r:id="rId3"/>
    <sheet name="Rel %Ger &amp; LogTt MaA0d" sheetId="5" r:id="rId4"/>
    <sheet name="Data sheet multifact ANOVA" sheetId="4" r:id="rId5"/>
    <sheet name="Linear relation LogTt &amp; Photop" sheetId="6" r:id="rId6"/>
    <sheet name="Validation model" sheetId="7" r:id="rId7"/>
  </sheets>
  <externalReferences>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 i="7" l="1"/>
  <c r="C4" i="7"/>
  <c r="AM32" i="7"/>
  <c r="AM37" i="7" s="1"/>
  <c r="AM33" i="7"/>
  <c r="K44" i="7" a="1"/>
  <c r="K44" i="7" s="1"/>
  <c r="B4" i="7"/>
  <c r="D3" i="7"/>
  <c r="B3" i="7" s="1"/>
  <c r="S26" i="3"/>
  <c r="J13" i="1"/>
  <c r="K25" i="1"/>
  <c r="K24" i="1"/>
  <c r="K23" i="1"/>
  <c r="K22" i="1"/>
  <c r="K21" i="1"/>
  <c r="K20" i="1"/>
  <c r="K19" i="1"/>
  <c r="K18" i="1"/>
  <c r="K17" i="1"/>
  <c r="K16" i="1"/>
  <c r="K15" i="1"/>
  <c r="K13" i="1"/>
  <c r="B22" i="2"/>
  <c r="B21" i="2"/>
  <c r="B20" i="2"/>
  <c r="B19" i="2"/>
  <c r="B18" i="2"/>
  <c r="B17" i="2"/>
  <c r="B16" i="2"/>
  <c r="B15" i="2"/>
  <c r="B14" i="2"/>
  <c r="B13" i="2"/>
  <c r="B12" i="2"/>
  <c r="B11" i="2"/>
  <c r="B10" i="2"/>
  <c r="B9" i="2"/>
  <c r="B8" i="2"/>
  <c r="B7" i="2"/>
  <c r="B6" i="2"/>
  <c r="B5" i="2"/>
  <c r="B4" i="2"/>
  <c r="B3" i="2"/>
  <c r="AM35" i="7" l="1"/>
  <c r="AM36" i="7" s="1"/>
  <c r="AM38" i="7"/>
  <c r="K26" i="1"/>
  <c r="AK16" i="1" l="1"/>
  <c r="B30" i="7" l="1"/>
  <c r="E29" i="7"/>
  <c r="B29" i="7"/>
  <c r="E28" i="7"/>
  <c r="B28" i="7"/>
  <c r="E27" i="7"/>
  <c r="B27" i="7"/>
  <c r="E26" i="7"/>
  <c r="B26" i="7"/>
  <c r="K25" i="7"/>
  <c r="E25" i="7"/>
  <c r="B25" i="7"/>
  <c r="K24" i="7"/>
  <c r="E24" i="7"/>
  <c r="B24" i="7"/>
  <c r="K23" i="7"/>
  <c r="E23" i="7"/>
  <c r="B23" i="7"/>
  <c r="AC22" i="7"/>
  <c r="Q22" i="7"/>
  <c r="K22" i="7"/>
  <c r="E22" i="7"/>
  <c r="B22" i="7"/>
  <c r="AC21" i="7"/>
  <c r="Q21" i="7"/>
  <c r="K21" i="7"/>
  <c r="E21" i="7"/>
  <c r="B21" i="7"/>
  <c r="AC20" i="7"/>
  <c r="Q20" i="7"/>
  <c r="K20" i="7"/>
  <c r="E20" i="7"/>
  <c r="B20" i="7"/>
  <c r="AC19" i="7"/>
  <c r="Q19" i="7"/>
  <c r="K19" i="7"/>
  <c r="E19" i="7"/>
  <c r="B19" i="7"/>
  <c r="AC18" i="7"/>
  <c r="Q18" i="7"/>
  <c r="K18" i="7"/>
  <c r="E18" i="7"/>
  <c r="B18" i="7"/>
  <c r="AC17" i="7"/>
  <c r="Q17" i="7"/>
  <c r="K17" i="7"/>
  <c r="E17" i="7"/>
  <c r="B17" i="7"/>
  <c r="AC16" i="7"/>
  <c r="W16" i="7"/>
  <c r="Q16" i="7"/>
  <c r="K16" i="7"/>
  <c r="E16" i="7"/>
  <c r="B16" i="7"/>
  <c r="AC15" i="7"/>
  <c r="W15" i="7"/>
  <c r="Q15" i="7"/>
  <c r="K15" i="7"/>
  <c r="E15" i="7"/>
  <c r="B15" i="7"/>
  <c r="AC14" i="7"/>
  <c r="W14" i="7"/>
  <c r="Q14" i="7"/>
  <c r="K14" i="7"/>
  <c r="E14" i="7"/>
  <c r="B14" i="7"/>
  <c r="AC13" i="7"/>
  <c r="W13" i="7"/>
  <c r="X13" i="7" s="1"/>
  <c r="Y13" i="7" s="1"/>
  <c r="Z13" i="7" s="1"/>
  <c r="Q13" i="7"/>
  <c r="K13" i="7"/>
  <c r="L13" i="7" s="1"/>
  <c r="E13" i="7"/>
  <c r="B13" i="7"/>
  <c r="AC12" i="7"/>
  <c r="AD12" i="7" s="1"/>
  <c r="W12" i="7"/>
  <c r="Q12" i="7"/>
  <c r="B12" i="7"/>
  <c r="W11" i="7"/>
  <c r="X11" i="7" s="1"/>
  <c r="Q11" i="7"/>
  <c r="R15" i="7" s="1"/>
  <c r="S15" i="7" s="1"/>
  <c r="T15" i="7" s="1"/>
  <c r="B11" i="7"/>
  <c r="R16" i="7" l="1"/>
  <c r="S16" i="7" s="1"/>
  <c r="T16" i="7" s="1"/>
  <c r="L17" i="7"/>
  <c r="M17" i="7" s="1"/>
  <c r="N17" i="7" s="1"/>
  <c r="F18" i="7"/>
  <c r="G18" i="7" s="1"/>
  <c r="H18" i="7" s="1"/>
  <c r="F15" i="7"/>
  <c r="G15" i="7" s="1"/>
  <c r="H15" i="7" s="1"/>
  <c r="F14" i="7"/>
  <c r="G14" i="7" s="1"/>
  <c r="H14" i="7" s="1"/>
  <c r="AD14" i="7"/>
  <c r="AE14" i="7" s="1"/>
  <c r="X14" i="7"/>
  <c r="Y14" i="7" s="1"/>
  <c r="Z14" i="7" s="1"/>
  <c r="X12" i="7"/>
  <c r="Y12" i="7" s="1"/>
  <c r="Z12" i="7" s="1"/>
  <c r="L25" i="7"/>
  <c r="M25" i="7" s="1"/>
  <c r="N25" i="7" s="1"/>
  <c r="X15" i="7"/>
  <c r="Y15" i="7" s="1"/>
  <c r="Z15" i="7" s="1"/>
  <c r="F13" i="7"/>
  <c r="AD13" i="7"/>
  <c r="AE13" i="7" s="1"/>
  <c r="R13" i="7"/>
  <c r="S13" i="7" s="1"/>
  <c r="T13" i="7" s="1"/>
  <c r="L14" i="7"/>
  <c r="M14" i="7" s="1"/>
  <c r="N14" i="7" s="1"/>
  <c r="AD15" i="7"/>
  <c r="AE15" i="7" s="1"/>
  <c r="X16" i="7"/>
  <c r="Y16" i="7" s="1"/>
  <c r="Z16" i="7" s="1"/>
  <c r="R17" i="7"/>
  <c r="S17" i="7" s="1"/>
  <c r="T17" i="7" s="1"/>
  <c r="R18" i="7"/>
  <c r="S18" i="7" s="1"/>
  <c r="T18" i="7" s="1"/>
  <c r="L19" i="7"/>
  <c r="M19" i="7" s="1"/>
  <c r="N19" i="7" s="1"/>
  <c r="R19" i="7"/>
  <c r="S19" i="7" s="1"/>
  <c r="T19" i="7" s="1"/>
  <c r="L20" i="7"/>
  <c r="M20" i="7" s="1"/>
  <c r="N20" i="7" s="1"/>
  <c r="R20" i="7"/>
  <c r="S20" i="7" s="1"/>
  <c r="T20" i="7" s="1"/>
  <c r="AD20" i="7"/>
  <c r="AE20" i="7" s="1"/>
  <c r="L22" i="7"/>
  <c r="M22" i="7" s="1"/>
  <c r="N22" i="7" s="1"/>
  <c r="R22" i="7"/>
  <c r="S22" i="7" s="1"/>
  <c r="T22" i="7" s="1"/>
  <c r="AD22" i="7"/>
  <c r="AE22" i="7" s="1"/>
  <c r="F24" i="7"/>
  <c r="G24" i="7" s="1"/>
  <c r="H24" i="7" s="1"/>
  <c r="L24" i="7"/>
  <c r="M24" i="7" s="1"/>
  <c r="N24" i="7" s="1"/>
  <c r="F28" i="7"/>
  <c r="G28" i="7" s="1"/>
  <c r="H28" i="7" s="1"/>
  <c r="F26" i="7"/>
  <c r="G26" i="7" s="1"/>
  <c r="H26" i="7" s="1"/>
  <c r="R14" i="7"/>
  <c r="S14" i="7" s="1"/>
  <c r="T14" i="7" s="1"/>
  <c r="L15" i="7"/>
  <c r="M15" i="7" s="1"/>
  <c r="N15" i="7" s="1"/>
  <c r="F16" i="7"/>
  <c r="G16" i="7" s="1"/>
  <c r="H16" i="7" s="1"/>
  <c r="AD16" i="7"/>
  <c r="AE16" i="7" s="1"/>
  <c r="AD18" i="7"/>
  <c r="AE18" i="7" s="1"/>
  <c r="F21" i="7"/>
  <c r="G21" i="7" s="1"/>
  <c r="H21" i="7" s="1"/>
  <c r="L21" i="7"/>
  <c r="M21" i="7" s="1"/>
  <c r="N21" i="7" s="1"/>
  <c r="F22" i="7"/>
  <c r="G22" i="7" s="1"/>
  <c r="H22" i="7" s="1"/>
  <c r="F23" i="7"/>
  <c r="G23" i="7" s="1"/>
  <c r="H23" i="7" s="1"/>
  <c r="L23" i="7"/>
  <c r="M23" i="7" s="1"/>
  <c r="N23" i="7" s="1"/>
  <c r="R12" i="7"/>
  <c r="S12" i="7" s="1"/>
  <c r="T12" i="7" s="1"/>
  <c r="R11" i="7"/>
  <c r="L16" i="7"/>
  <c r="M16" i="7" s="1"/>
  <c r="N16" i="7" s="1"/>
  <c r="F17" i="7"/>
  <c r="G17" i="7" s="1"/>
  <c r="H17" i="7" s="1"/>
  <c r="AD17" i="7"/>
  <c r="AE17" i="7" s="1"/>
  <c r="F20" i="7"/>
  <c r="G20" i="7" s="1"/>
  <c r="H20" i="7" s="1"/>
  <c r="AD21" i="7"/>
  <c r="AE21" i="7" s="1"/>
  <c r="L18" i="7"/>
  <c r="M18" i="7" s="1"/>
  <c r="N18" i="7" s="1"/>
  <c r="F19" i="7"/>
  <c r="G19" i="7" s="1"/>
  <c r="H19" i="7" s="1"/>
  <c r="AD19" i="7"/>
  <c r="AE19" i="7" s="1"/>
  <c r="R21" i="7"/>
  <c r="S21" i="7" s="1"/>
  <c r="T21" i="7" s="1"/>
  <c r="F25" i="7"/>
  <c r="G25" i="7" s="1"/>
  <c r="H25" i="7" s="1"/>
  <c r="F29" i="7"/>
  <c r="G29" i="7" s="1"/>
  <c r="H29" i="7" s="1"/>
  <c r="F27" i="7"/>
  <c r="G27" i="7" s="1"/>
  <c r="H27" i="7" s="1"/>
  <c r="O28" i="1" l="1"/>
  <c r="O27" i="1"/>
  <c r="M24" i="5" l="1"/>
  <c r="M23" i="5"/>
  <c r="M22" i="5"/>
  <c r="M21" i="5"/>
  <c r="M20" i="5"/>
  <c r="M19" i="5"/>
  <c r="M18" i="5"/>
  <c r="M17" i="5"/>
  <c r="M16" i="5"/>
  <c r="M15" i="5"/>
  <c r="M14" i="5"/>
  <c r="M13" i="5"/>
  <c r="M12" i="5"/>
  <c r="M11" i="5"/>
  <c r="M10" i="5"/>
  <c r="AG163" i="1"/>
  <c r="AG162" i="1"/>
  <c r="AG161" i="1"/>
  <c r="AG160" i="1"/>
  <c r="E31" i="1"/>
  <c r="B31" i="1"/>
  <c r="E30" i="1"/>
  <c r="B30" i="1"/>
  <c r="E29" i="1"/>
  <c r="B29" i="1"/>
  <c r="E28" i="1"/>
  <c r="B28" i="1"/>
  <c r="T27" i="1"/>
  <c r="E27" i="1"/>
  <c r="B27" i="1"/>
  <c r="AD26" i="1"/>
  <c r="T26" i="1"/>
  <c r="O26" i="1"/>
  <c r="J26" i="1"/>
  <c r="E26" i="1"/>
  <c r="B26" i="1"/>
  <c r="AD25" i="1"/>
  <c r="T25" i="1"/>
  <c r="O25" i="1"/>
  <c r="J25" i="1"/>
  <c r="E25" i="1"/>
  <c r="B25" i="1"/>
  <c r="AD24" i="1"/>
  <c r="T24" i="1"/>
  <c r="O24" i="1"/>
  <c r="J24" i="1"/>
  <c r="E24" i="1"/>
  <c r="B24" i="1"/>
  <c r="AD23" i="1"/>
  <c r="Y23" i="1"/>
  <c r="T23" i="1"/>
  <c r="O23" i="1"/>
  <c r="J23" i="1"/>
  <c r="E23" i="1"/>
  <c r="B23" i="1"/>
  <c r="AD22" i="1"/>
  <c r="Y22" i="1"/>
  <c r="T22" i="1"/>
  <c r="O22" i="1"/>
  <c r="J22" i="1"/>
  <c r="E22" i="1"/>
  <c r="B22" i="1"/>
  <c r="AD21" i="1"/>
  <c r="Y21" i="1"/>
  <c r="T21" i="1"/>
  <c r="O21" i="1"/>
  <c r="J21" i="1"/>
  <c r="E21" i="1"/>
  <c r="B21" i="1"/>
  <c r="AD20" i="1"/>
  <c r="Y20" i="1"/>
  <c r="T20" i="1"/>
  <c r="O20" i="1"/>
  <c r="J20" i="1"/>
  <c r="E20" i="1"/>
  <c r="B20" i="1"/>
  <c r="AD19" i="1"/>
  <c r="Y19" i="1"/>
  <c r="T19" i="1"/>
  <c r="O19" i="1"/>
  <c r="J19" i="1"/>
  <c r="E19" i="1"/>
  <c r="F19" i="1" s="1"/>
  <c r="B19" i="1"/>
  <c r="AD18" i="1"/>
  <c r="Y18" i="1"/>
  <c r="T18" i="1"/>
  <c r="O18" i="1"/>
  <c r="J18" i="1"/>
  <c r="B18" i="1"/>
  <c r="AD17" i="1"/>
  <c r="Y17" i="1"/>
  <c r="T17" i="1"/>
  <c r="O17" i="1"/>
  <c r="J17" i="1"/>
  <c r="B17" i="1"/>
  <c r="AD16" i="1"/>
  <c r="Y16" i="1"/>
  <c r="T16" i="1"/>
  <c r="O16" i="1"/>
  <c r="J16" i="1"/>
  <c r="B16" i="1"/>
  <c r="AK15" i="1"/>
  <c r="AD15" i="1"/>
  <c r="Y15" i="1"/>
  <c r="T15" i="1"/>
  <c r="O15" i="1"/>
  <c r="J15" i="1"/>
  <c r="B15" i="1"/>
  <c r="AD14" i="1"/>
  <c r="Y14" i="1"/>
  <c r="T14" i="1"/>
  <c r="O14" i="1"/>
  <c r="J14" i="1"/>
  <c r="K14" i="1" s="1"/>
  <c r="L14" i="1" s="1"/>
  <c r="B14" i="1"/>
  <c r="AD13" i="1"/>
  <c r="Y13" i="1"/>
  <c r="T13" i="1"/>
  <c r="O13" i="1"/>
  <c r="B13" i="1"/>
  <c r="AD12" i="1"/>
  <c r="Y12" i="1"/>
  <c r="Z12" i="1" s="1"/>
  <c r="T12" i="1"/>
  <c r="B12" i="1"/>
  <c r="AK20" i="1" l="1"/>
  <c r="C4" i="1" s="1"/>
  <c r="B4" i="1" s="1"/>
  <c r="AK18" i="1"/>
  <c r="AK19" i="1" s="1"/>
  <c r="F21" i="1"/>
  <c r="G21" i="1" s="1"/>
  <c r="U17" i="1"/>
  <c r="V17" i="1" s="1"/>
  <c r="F23" i="1"/>
  <c r="G23" i="1" s="1"/>
  <c r="F22" i="1"/>
  <c r="G22" i="1" s="1"/>
  <c r="F25" i="1"/>
  <c r="G25" i="1" s="1"/>
  <c r="F27" i="1"/>
  <c r="G27" i="1" s="1"/>
  <c r="F28" i="1"/>
  <c r="F30" i="1"/>
  <c r="G30" i="1" s="1"/>
  <c r="F20" i="1"/>
  <c r="G20" i="1" s="1"/>
  <c r="F24" i="1"/>
  <c r="G24" i="1" s="1"/>
  <c r="F26" i="1"/>
  <c r="F29" i="1"/>
  <c r="G29" i="1" s="1"/>
  <c r="F31" i="1"/>
  <c r="G31" i="1" s="1"/>
  <c r="P13" i="1"/>
  <c r="P27" i="1"/>
  <c r="Q27" i="1" s="1"/>
  <c r="P28" i="1"/>
  <c r="Q28" i="1" s="1"/>
  <c r="AB16" i="1"/>
  <c r="Z13" i="1"/>
  <c r="AA13" i="1" s="1"/>
  <c r="Z17" i="1"/>
  <c r="AA17" i="1" s="1"/>
  <c r="Z23" i="1"/>
  <c r="AA23" i="1" s="1"/>
  <c r="U15" i="1"/>
  <c r="V15" i="1" s="1"/>
  <c r="AB14" i="1"/>
  <c r="Z14" i="1"/>
  <c r="AA14" i="1" s="1"/>
  <c r="Z15" i="1"/>
  <c r="AA15" i="1" s="1"/>
  <c r="C16" i="1"/>
  <c r="W16" i="1"/>
  <c r="AB12" i="1"/>
  <c r="U13" i="1"/>
  <c r="V13" i="1" s="1"/>
  <c r="AE14" i="1"/>
  <c r="AF14" i="1" s="1"/>
  <c r="AE15" i="1"/>
  <c r="AF15" i="1" s="1"/>
  <c r="Z16" i="1"/>
  <c r="AA16" i="1" s="1"/>
  <c r="H18" i="1"/>
  <c r="Z18" i="1"/>
  <c r="AA18" i="1" s="1"/>
  <c r="U12" i="1"/>
  <c r="H13" i="1"/>
  <c r="AE13" i="1"/>
  <c r="AF13" i="1" s="1"/>
  <c r="L15" i="1"/>
  <c r="M16" i="1"/>
  <c r="W31" i="1"/>
  <c r="R13" i="1"/>
  <c r="R17" i="1"/>
  <c r="R21" i="1"/>
  <c r="R25" i="1"/>
  <c r="R29" i="1"/>
  <c r="R27" i="1"/>
  <c r="R12" i="1"/>
  <c r="R24" i="1"/>
  <c r="R14" i="1"/>
  <c r="R18" i="1"/>
  <c r="R22" i="1"/>
  <c r="R26" i="1"/>
  <c r="R30" i="1"/>
  <c r="R15" i="1"/>
  <c r="R19" i="1"/>
  <c r="R23" i="1"/>
  <c r="R31" i="1"/>
  <c r="R16" i="1"/>
  <c r="R20" i="1"/>
  <c r="R28" i="1"/>
  <c r="H16" i="1"/>
  <c r="M18" i="1"/>
  <c r="Z22" i="1"/>
  <c r="AA22" i="1" s="1"/>
  <c r="Z20" i="1"/>
  <c r="AA20" i="1" s="1"/>
  <c r="Z21" i="1"/>
  <c r="AA21" i="1" s="1"/>
  <c r="W13" i="1"/>
  <c r="U14" i="1"/>
  <c r="V14" i="1" s="1"/>
  <c r="Z19" i="1"/>
  <c r="AA19" i="1" s="1"/>
  <c r="AK21" i="1"/>
  <c r="L18" i="1"/>
  <c r="L19" i="1"/>
  <c r="AE19" i="1"/>
  <c r="AF19" i="1" s="1"/>
  <c r="P20" i="1"/>
  <c r="Q20" i="1" s="1"/>
  <c r="U22" i="1"/>
  <c r="V22" i="1" s="1"/>
  <c r="L24" i="1"/>
  <c r="U25" i="1"/>
  <c r="V25" i="1" s="1"/>
  <c r="AB15" i="1"/>
  <c r="W15" i="1"/>
  <c r="C15" i="1"/>
  <c r="P15" i="1"/>
  <c r="Q15" i="1" s="1"/>
  <c r="C12" i="1"/>
  <c r="W12" i="1"/>
  <c r="AE12" i="1"/>
  <c r="AE26" i="1"/>
  <c r="AF26" i="1" s="1"/>
  <c r="P16" i="1"/>
  <c r="Q16" i="1" s="1"/>
  <c r="AE17" i="1"/>
  <c r="AF17" i="1" s="1"/>
  <c r="AE18" i="1"/>
  <c r="AF18" i="1" s="1"/>
  <c r="P19" i="1"/>
  <c r="Q19" i="1" s="1"/>
  <c r="U20" i="1"/>
  <c r="V20" i="1" s="1"/>
  <c r="U21" i="1"/>
  <c r="V21" i="1" s="1"/>
  <c r="L23" i="1"/>
  <c r="AE23" i="1"/>
  <c r="AF23" i="1" s="1"/>
  <c r="P24" i="1"/>
  <c r="Q24" i="1" s="1"/>
  <c r="AE25" i="1"/>
  <c r="AF25" i="1" s="1"/>
  <c r="H12" i="1"/>
  <c r="M14" i="1"/>
  <c r="C14" i="1"/>
  <c r="W14" i="1"/>
  <c r="L16" i="1"/>
  <c r="L17" i="1"/>
  <c r="P18" i="1"/>
  <c r="Q18" i="1" s="1"/>
  <c r="U19" i="1"/>
  <c r="V19" i="1" s="1"/>
  <c r="L22" i="1"/>
  <c r="AE22" i="1"/>
  <c r="AF22" i="1" s="1"/>
  <c r="P23" i="1"/>
  <c r="Q23" i="1" s="1"/>
  <c r="U24" i="1"/>
  <c r="V24" i="1" s="1"/>
  <c r="L25" i="1"/>
  <c r="U26" i="1"/>
  <c r="V26" i="1" s="1"/>
  <c r="P26" i="1"/>
  <c r="Q26" i="1" s="1"/>
  <c r="P21" i="1"/>
  <c r="Q21" i="1" s="1"/>
  <c r="P14" i="1"/>
  <c r="Q14" i="1" s="1"/>
  <c r="C13" i="1"/>
  <c r="AB13" i="1"/>
  <c r="L26" i="1"/>
  <c r="L21" i="1"/>
  <c r="U16" i="1"/>
  <c r="V16" i="1" s="1"/>
  <c r="AE16" i="1"/>
  <c r="AF16" i="1" s="1"/>
  <c r="P17" i="1"/>
  <c r="Q17" i="1" s="1"/>
  <c r="U18" i="1"/>
  <c r="V18" i="1" s="1"/>
  <c r="L20" i="1"/>
  <c r="AE20" i="1"/>
  <c r="AF20" i="1" s="1"/>
  <c r="AE21" i="1"/>
  <c r="AF21" i="1" s="1"/>
  <c r="P22" i="1"/>
  <c r="Q22" i="1" s="1"/>
  <c r="U23" i="1"/>
  <c r="V23" i="1" s="1"/>
  <c r="AE24" i="1"/>
  <c r="AF24" i="1" s="1"/>
  <c r="P25" i="1"/>
  <c r="Q25" i="1" s="1"/>
  <c r="U27" i="1"/>
  <c r="V27" i="1" s="1"/>
  <c r="H19" i="1"/>
  <c r="M19" i="1"/>
  <c r="W20" i="1"/>
  <c r="AB20" i="1"/>
  <c r="C22" i="1"/>
  <c r="H22" i="1"/>
  <c r="M22" i="1"/>
  <c r="C23" i="1"/>
  <c r="H23" i="1"/>
  <c r="M23" i="1"/>
  <c r="C24" i="1"/>
  <c r="H24" i="1"/>
  <c r="M24" i="1"/>
  <c r="AB24" i="1"/>
  <c r="W25" i="1"/>
  <c r="G26" i="1"/>
  <c r="AB27" i="1"/>
  <c r="G28" i="1"/>
  <c r="W28" i="1"/>
  <c r="M29" i="1"/>
  <c r="C30" i="1"/>
  <c r="H30" i="1"/>
  <c r="AB31" i="1"/>
  <c r="C19" i="1"/>
  <c r="C20" i="1"/>
  <c r="H20" i="1"/>
  <c r="M20" i="1"/>
  <c r="W21" i="1"/>
  <c r="AB21" i="1"/>
  <c r="C25" i="1"/>
  <c r="H25" i="1"/>
  <c r="M25" i="1"/>
  <c r="AB25" i="1"/>
  <c r="W26" i="1"/>
  <c r="AB28" i="1"/>
  <c r="W29" i="1"/>
  <c r="M30" i="1"/>
  <c r="C31" i="1"/>
  <c r="H31" i="1"/>
  <c r="C17" i="1"/>
  <c r="W17" i="1"/>
  <c r="AB17" i="1"/>
  <c r="C21" i="1"/>
  <c r="H21" i="1"/>
  <c r="M21" i="1"/>
  <c r="C26" i="1"/>
  <c r="H26" i="1"/>
  <c r="M26" i="1"/>
  <c r="AB26" i="1"/>
  <c r="C28" i="1"/>
  <c r="H28" i="1"/>
  <c r="AB29" i="1"/>
  <c r="W30" i="1"/>
  <c r="M31" i="1"/>
  <c r="M12" i="1"/>
  <c r="M13" i="1"/>
  <c r="H14" i="1"/>
  <c r="H15" i="1"/>
  <c r="M15" i="1"/>
  <c r="H17" i="1"/>
  <c r="M17" i="1"/>
  <c r="C18" i="1"/>
  <c r="W18" i="1"/>
  <c r="AB18" i="1"/>
  <c r="W19" i="1"/>
  <c r="AB19" i="1"/>
  <c r="W22" i="1"/>
  <c r="AB22" i="1"/>
  <c r="W23" i="1"/>
  <c r="AB23" i="1"/>
  <c r="W24" i="1"/>
  <c r="C27" i="1"/>
  <c r="H27" i="1"/>
  <c r="M27" i="1"/>
  <c r="W27" i="1"/>
  <c r="M28" i="1"/>
  <c r="C29" i="1"/>
  <c r="H29" i="1"/>
  <c r="AB30" i="1"/>
  <c r="C3" i="1" l="1"/>
  <c r="D3" i="1" s="1"/>
  <c r="AJ22" i="1" l="1"/>
  <c r="B3"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<sst xmlns="http://schemas.openxmlformats.org/spreadsheetml/2006/main" count="532" uniqueCount="211">
  <si>
    <t>Madrid</t>
  </si>
  <si>
    <t>parameters</t>
  </si>
  <si>
    <t>natural (hºC)</t>
  </si>
  <si>
    <t>logarithmic</t>
  </si>
  <si>
    <t>natural (dºC)</t>
  </si>
  <si>
    <t>fiT(50)</t>
  </si>
  <si>
    <t>sigfiT</t>
  </si>
  <si>
    <t>Tb</t>
  </si>
  <si>
    <t>To</t>
  </si>
  <si>
    <t>15/20</t>
  </si>
  <si>
    <t>20/25</t>
  </si>
  <si>
    <t>25/30</t>
  </si>
  <si>
    <t>15/25</t>
  </si>
  <si>
    <t>20/30</t>
  </si>
  <si>
    <t>15/30</t>
  </si>
  <si>
    <t>Exp. Temp.</t>
  </si>
  <si>
    <t xml:space="preserve"> </t>
  </si>
  <si>
    <t>Time</t>
  </si>
  <si>
    <t>Thermtime</t>
  </si>
  <si>
    <t>log Th.t</t>
  </si>
  <si>
    <t>Acc. Germ</t>
  </si>
  <si>
    <t>(d)</t>
  </si>
  <si>
    <t>(ºh)</t>
  </si>
  <si>
    <t>(logºh)</t>
  </si>
  <si>
    <t>(%)</t>
  </si>
  <si>
    <t>Logit</t>
  </si>
  <si>
    <t>Slope:</t>
  </si>
  <si>
    <t>Intercept:</t>
  </si>
  <si>
    <t>Log (C%):</t>
  </si>
  <si>
    <t>LC50:</t>
  </si>
  <si>
    <t>sigma</t>
  </si>
  <si>
    <t>logfi50</t>
  </si>
  <si>
    <t/>
  </si>
  <si>
    <t>Temp</t>
  </si>
  <si>
    <t>Corr</t>
  </si>
  <si>
    <t>Prop</t>
  </si>
  <si>
    <t>Alternating</t>
  </si>
  <si>
    <t>0 days dark</t>
  </si>
  <si>
    <t>%G 50%</t>
  </si>
  <si>
    <t>Days</t>
  </si>
  <si>
    <t>1/Days</t>
  </si>
  <si>
    <t>Ma17A50d</t>
  </si>
  <si>
    <t>Ma20A100d</t>
  </si>
  <si>
    <t>Ma22A150d</t>
  </si>
  <si>
    <t>Ma22A50d</t>
  </si>
  <si>
    <t>Ma25A100d</t>
  </si>
  <si>
    <t>Ma27A50d</t>
  </si>
  <si>
    <t>% Germ.</t>
  </si>
  <si>
    <t>Daya</t>
  </si>
  <si>
    <t>Ma Alternating 0d dark</t>
  </si>
  <si>
    <t>22,5A15</t>
  </si>
  <si>
    <t>22,5A5</t>
  </si>
  <si>
    <t>25A10</t>
  </si>
  <si>
    <t>17,A5</t>
  </si>
  <si>
    <t>20A10</t>
  </si>
  <si>
    <t>17,5ºc</t>
  </si>
  <si>
    <t>20ºC</t>
  </si>
  <si>
    <t>22,5ºC_5</t>
  </si>
  <si>
    <t>22,5ºC_15</t>
  </si>
  <si>
    <t>25ºC</t>
  </si>
  <si>
    <t>Tb=</t>
  </si>
  <si>
    <t>model</t>
  </si>
  <si>
    <t>MaA0d</t>
  </si>
  <si>
    <t>Arcsen(Squar(%Ger)</t>
  </si>
  <si>
    <t>Dark time</t>
  </si>
  <si>
    <t>Population</t>
  </si>
  <si>
    <t>% Germ</t>
  </si>
  <si>
    <t>Data for Multifactorial ANOVA</t>
  </si>
  <si>
    <t>BaC0d</t>
  </si>
  <si>
    <t>Ba</t>
  </si>
  <si>
    <t>0d</t>
  </si>
  <si>
    <t>BaC3d</t>
  </si>
  <si>
    <t>3d</t>
  </si>
  <si>
    <t>BaC5d</t>
  </si>
  <si>
    <t>5d</t>
  </si>
  <si>
    <t>BaC7d</t>
  </si>
  <si>
    <t>7d</t>
  </si>
  <si>
    <t>BaC10d</t>
  </si>
  <si>
    <t>10d</t>
  </si>
  <si>
    <t>CuC0d</t>
  </si>
  <si>
    <t>Cu</t>
  </si>
  <si>
    <t>CuC3d</t>
  </si>
  <si>
    <t>CuC5d</t>
  </si>
  <si>
    <t>CuC7d</t>
  </si>
  <si>
    <t>CuC10d</t>
  </si>
  <si>
    <t>MaC0d</t>
  </si>
  <si>
    <t>Ma</t>
  </si>
  <si>
    <t>MaC3d</t>
  </si>
  <si>
    <t>MaC5d</t>
  </si>
  <si>
    <t>MaC7d</t>
  </si>
  <si>
    <t>MaC10d</t>
  </si>
  <si>
    <t>SeC0d</t>
  </si>
  <si>
    <t>Se</t>
  </si>
  <si>
    <t>SeC3d</t>
  </si>
  <si>
    <t>SeC5d</t>
  </si>
  <si>
    <t>SeC7d</t>
  </si>
  <si>
    <t>SeC10d</t>
  </si>
  <si>
    <t>BaA0d</t>
  </si>
  <si>
    <t>BaA3d</t>
  </si>
  <si>
    <t>BaA5d</t>
  </si>
  <si>
    <t>BaA7d</t>
  </si>
  <si>
    <t>BaA10d</t>
  </si>
  <si>
    <t>CuA0d</t>
  </si>
  <si>
    <t>CuA3d</t>
  </si>
  <si>
    <t>CuA5d</t>
  </si>
  <si>
    <t>CuA7d</t>
  </si>
  <si>
    <t>CuA10d</t>
  </si>
  <si>
    <t>MaA3d</t>
  </si>
  <si>
    <t>MaA5d</t>
  </si>
  <si>
    <t>MaA7d</t>
  </si>
  <si>
    <t>MaA10d</t>
  </si>
  <si>
    <t>SeA0d</t>
  </si>
  <si>
    <t>SeA3d</t>
  </si>
  <si>
    <t>SeA5d</t>
  </si>
  <si>
    <t>SeA7d</t>
  </si>
  <si>
    <t>SeA10d</t>
  </si>
  <si>
    <r>
      <t>Log θ</t>
    </r>
    <r>
      <rPr>
        <vertAlign val="subscript"/>
        <sz val="12"/>
        <color rgb="FF000000"/>
        <rFont val="Times New Roman"/>
        <family val="1"/>
      </rPr>
      <t>T</t>
    </r>
    <r>
      <rPr>
        <sz val="12"/>
        <color rgb="FF000000"/>
        <rFont val="Times New Roman"/>
        <family val="1"/>
      </rPr>
      <t>(50) = a + b* (photoperiod).</t>
    </r>
  </si>
  <si>
    <t>Code</t>
  </si>
  <si>
    <t>Origen</t>
  </si>
  <si>
    <t>Photoperiod</t>
  </si>
  <si>
    <r>
      <t>Log θ</t>
    </r>
    <r>
      <rPr>
        <vertAlign val="subscript"/>
        <sz val="12"/>
        <color rgb="FF000000"/>
        <rFont val="Times New Roman"/>
        <family val="1"/>
      </rPr>
      <t>T</t>
    </r>
    <r>
      <rPr>
        <sz val="12"/>
        <color rgb="FF000000"/>
        <rFont val="Times New Roman"/>
        <family val="1"/>
      </rPr>
      <t xml:space="preserve">(50) </t>
    </r>
  </si>
  <si>
    <r>
      <t>θ</t>
    </r>
    <r>
      <rPr>
        <vertAlign val="subscript"/>
        <sz val="12"/>
        <color rgb="FF000000"/>
        <rFont val="Times New Roman"/>
        <family val="1"/>
      </rPr>
      <t>T</t>
    </r>
    <r>
      <rPr>
        <sz val="12"/>
        <color rgb="FF000000"/>
        <rFont val="Times New Roman"/>
        <family val="1"/>
      </rPr>
      <t xml:space="preserve">(50) </t>
    </r>
  </si>
  <si>
    <t>a</t>
  </si>
  <si>
    <t>b</t>
  </si>
  <si>
    <r>
      <t>R</t>
    </r>
    <r>
      <rPr>
        <b/>
        <vertAlign val="superscript"/>
        <sz val="11"/>
        <color theme="1"/>
        <rFont val="Calibri"/>
        <family val="2"/>
        <scheme val="minor"/>
      </rPr>
      <t>2</t>
    </r>
  </si>
  <si>
    <t>BaC</t>
  </si>
  <si>
    <t>2.71</t>
  </si>
  <si>
    <t>0.034</t>
  </si>
  <si>
    <t>0.993</t>
  </si>
  <si>
    <t>BaA</t>
  </si>
  <si>
    <t>2.83</t>
  </si>
  <si>
    <t>0.031</t>
  </si>
  <si>
    <t>0.965</t>
  </si>
  <si>
    <t>CuC</t>
  </si>
  <si>
    <t>2.39</t>
  </si>
  <si>
    <t>0.044</t>
  </si>
  <si>
    <t>0.986</t>
  </si>
  <si>
    <t>CuA</t>
  </si>
  <si>
    <t>2.69</t>
  </si>
  <si>
    <t>0.022</t>
  </si>
  <si>
    <t>0.927</t>
  </si>
  <si>
    <t>MaC</t>
  </si>
  <si>
    <t>2.57</t>
  </si>
  <si>
    <t>0.045</t>
  </si>
  <si>
    <t>0.996</t>
  </si>
  <si>
    <t>MaA</t>
  </si>
  <si>
    <t>2.75</t>
  </si>
  <si>
    <t>0.030</t>
  </si>
  <si>
    <t>0.910</t>
  </si>
  <si>
    <t>SeC</t>
  </si>
  <si>
    <t>0.908</t>
  </si>
  <si>
    <t>SeA</t>
  </si>
  <si>
    <t>2.96</t>
  </si>
  <si>
    <t>0.029</t>
  </si>
  <si>
    <t>0.938</t>
  </si>
  <si>
    <t>Lineal: Y = a + b*X</t>
  </si>
  <si>
    <t>Mínimos Cuadrados</t>
  </si>
  <si>
    <t>Estándar</t>
  </si>
  <si>
    <t>Estadístico</t>
  </si>
  <si>
    <t>Estimado</t>
  </si>
  <si>
    <t>Error</t>
  </si>
  <si>
    <t>T</t>
  </si>
  <si>
    <t>Valor-P</t>
  </si>
  <si>
    <t>Coeficiente de Correlación = 0,996335</t>
  </si>
  <si>
    <t>R-cuadrada = 99,2684 porciento</t>
  </si>
  <si>
    <t>R-cuadrado (ajustado para g.l.) = 99,0245 porciento</t>
  </si>
  <si>
    <t>Error estándar del est. = 0,00542829</t>
  </si>
  <si>
    <t>Error absoluto medio = 0,00387946</t>
  </si>
  <si>
    <t>Estadístico Durbin-Watson = 1,6998 (P=0,0910)</t>
  </si>
  <si>
    <t>Autocorrelación de residuos en retraso 1 = -0,02746</t>
  </si>
  <si>
    <t>El StatAdvisor</t>
  </si>
  <si>
    <t xml:space="preserve">La salida muestra los resultados de ajustar un modelo lineal para describir la relación entre comparacion modelos.Col_5 y Col_6.  La ecuación del modelo ajustado es </t>
  </si>
  <si>
    <t xml:space="preserve">   comparacion modelos.Col_5 = 2,56098 + 0,0143805*Col_6</t>
  </si>
  <si>
    <t>Puesto que el valor-P en la tabla ANOVA es menor que 0,05, existe una relación estadísticamente significativa entre comparacion modelos.Col_5 y Col_6 con un nivel de confianza del 95,0%.</t>
  </si>
  <si>
    <t>El estadístico R-Cuadrada indica que el modelo ajustado explica 99,2684% de la variabilidad en comparacion modelos.Col_5.  El coeficiente de correlación es igual a 0,996335, indicando una relación relativamente fuerte entre las variables.  El error estándar del estimado indica que la desviación estándar de los residuos es 0,00542829.  Este valor puede usarse para construir límites de predicción para nuevas observaciones, seleccionando la opción de Pronósticos del menú de texto.</t>
  </si>
  <si>
    <t xml:space="preserve">El error absoluto medio (MAE) de 0,00387946 es el valor promedio de los residuos.  El estadístico de Durbin-Watson (DW) examina los residuos para determinar si hay alguna correlación significativa basada en el orden en el que se presentan en el archivo de datos.  Puesto que el valor-P es mayor que 0,05, no hay indicación de una autocorrelación serial en los residuos con un nivel de confianza del 95,0%.  </t>
  </si>
  <si>
    <t>Dependent variable</t>
  </si>
  <si>
    <t>Independent variable</t>
  </si>
  <si>
    <r>
      <t>R</t>
    </r>
    <r>
      <rPr>
        <vertAlign val="superscript"/>
        <sz val="11"/>
        <color theme="1"/>
        <rFont val="Calibri"/>
        <family val="2"/>
        <scheme val="minor"/>
      </rPr>
      <t>2</t>
    </r>
  </si>
  <si>
    <t>30% Germ</t>
  </si>
  <si>
    <t>50% Germ</t>
  </si>
  <si>
    <t>70% Germ</t>
  </si>
  <si>
    <t>Mean temperature</t>
  </si>
  <si>
    <t>(h)</t>
  </si>
  <si>
    <t>Prop, P</t>
  </si>
  <si>
    <t>Corr, P</t>
  </si>
  <si>
    <t>NLogTht</t>
  </si>
  <si>
    <t>Log Th time</t>
  </si>
  <si>
    <t>Old</t>
  </si>
  <si>
    <t>New</t>
  </si>
  <si>
    <t>Germination</t>
  </si>
  <si>
    <t>Log Th t</t>
  </si>
  <si>
    <t>Units</t>
  </si>
  <si>
    <t>Toledo</t>
  </si>
  <si>
    <t>Log Th.t</t>
  </si>
  <si>
    <t>Constant Light</t>
  </si>
  <si>
    <t>22,5ºC</t>
  </si>
  <si>
    <t>17,5ºC</t>
  </si>
  <si>
    <t>F</t>
  </si>
  <si>
    <t>ssReg</t>
  </si>
  <si>
    <t>SS Resid</t>
  </si>
  <si>
    <t>Degree Freedom</t>
  </si>
  <si>
    <t>Std Error</t>
  </si>
  <si>
    <t>Logit 50%</t>
  </si>
  <si>
    <t>MaADP0d</t>
  </si>
  <si>
    <t>Dependent variable: comparacion modelos.Col_5</t>
  </si>
  <si>
    <t>Independent variable: Col_6</t>
  </si>
  <si>
    <t>Slope</t>
  </si>
  <si>
    <t>Intercept</t>
  </si>
  <si>
    <t>Parameter</t>
  </si>
  <si>
    <t>Coeficients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</si>
</sst>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20" x14ac:knownFonts="1">
    <font>
      <sz val="11"/>
      <color theme="1"/>
      <name val="Calibri"/>
      <family val="2"/>
      <scheme val="minor"/>
    </font>
    <font>
      <sz val="11"/>
      <color theme="1"/>
      <name val="Calibri"/>
      <family val="2"/>
      <scheme val="minor"/>
    </font>
    <font>
      <b/>
      <sz val="11"/>
      <color theme="1"/>
      <name val="Calibri"/>
      <family val="2"/>
      <scheme val="minor"/>
    </font>
    <font>
      <b/>
      <sz val="10"/>
      <name val="Arial"/>
      <family val="2"/>
    </font>
    <font>
      <b/>
      <sz val="11"/>
      <color rgb="FF000000"/>
      <name val="Calibri"/>
      <family val="2"/>
    </font>
    <font>
      <b/>
      <sz val="10"/>
      <color indexed="10"/>
      <name val="Arial"/>
      <family val="2"/>
    </font>
    <font>
      <sz val="14"/>
      <color theme="1"/>
      <name val="Calibri"/>
      <family val="2"/>
      <scheme val="minor"/>
    </font>
    <font>
      <sz val="10"/>
      <name val="Arial"/>
      <family val="2"/>
    </font>
    <font>
      <sz val="11"/>
      <color theme="1"/>
      <name val="Times New Roman"/>
      <family val="1"/>
    </font>
    <font>
      <sz val="18"/>
      <color theme="1"/>
      <name val="Calibri"/>
      <family val="2"/>
      <scheme val="minor"/>
    </font>
    <font>
      <sz val="12"/>
      <color rgb="FF000000"/>
      <name val="Times New Roman"/>
      <family val="1"/>
    </font>
    <font>
      <vertAlign val="subscript"/>
      <sz val="12"/>
      <color rgb="FF000000"/>
      <name val="Times New Roman"/>
      <family val="1"/>
    </font>
    <font>
      <b/>
      <vertAlign val="superscript"/>
      <sz val="11"/>
      <color theme="1"/>
      <name val="Calibri"/>
      <family val="2"/>
      <scheme val="minor"/>
    </font>
    <font>
      <vertAlign val="superscript"/>
      <sz val="11"/>
      <color theme="1"/>
      <name val="Calibri"/>
      <family val="2"/>
      <scheme val="minor"/>
    </font>
    <font>
      <sz val="14"/>
      <color rgb="FF595959"/>
      <name val="Calibri"/>
      <family val="2"/>
      <scheme val="minor"/>
    </font>
    <font>
      <sz val="10"/>
      <color rgb="FFFF0000"/>
      <name val="Arial"/>
      <family val="2"/>
    </font>
    <font>
      <sz val="16"/>
      <color theme="1"/>
      <name val="Calibri"/>
      <family val="2"/>
      <scheme val="minor"/>
    </font>
    <font>
      <sz val="11"/>
      <color theme="1"/>
      <name val="Arial"/>
      <family val="2"/>
    </font>
    <font>
      <sz val="10"/>
      <color rgb="FF000000"/>
      <name val="Times New Roman"/>
      <family val="1"/>
    </font>
    <font>
      <sz val="20"/>
      <color rgb="FF000000"/>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D8D8D8"/>
        <bgColor rgb="FFD8D8D8"/>
      </patternFill>
    </fill>
    <fill>
      <patternFill patternType="solid">
        <fgColor theme="9" tint="0.79998168889431442"/>
        <bgColor indexed="64"/>
      </patternFill>
    </fill>
    <fill>
      <patternFill patternType="solid">
        <fgColor theme="0"/>
        <bgColor indexed="64"/>
      </patternFill>
    </fill>
    <fill>
      <patternFill patternType="solid">
        <fgColor indexed="13"/>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8" tint="0.79998168889431442"/>
        <bgColor indexed="64"/>
      </patternFill>
    </fill>
  </fills>
  <borders count="3">
    <border>
      <left/>
      <right/>
      <top/>
      <bottom/>
      <diagonal/>
    </border>
    <border>
      <left/>
      <right style="medium">
        <color rgb="FF000000"/>
      </right>
      <top style="medium">
        <color rgb="FF000000"/>
      </top>
      <bottom style="medium">
        <color rgb="FF000000"/>
      </bottom>
      <diagonal/>
    </border>
    <border>
      <left/>
      <right/>
      <top style="medium">
        <color auto="1"/>
      </top>
      <bottom/>
      <diagonal/>
    </border>
  </borders>
  <cellStyleXfs count="2">
    <xf numFmtId="0" fontId="0" fillId="0" borderId="0"/>
    <xf numFmtId="9" fontId="1" fillId="0" borderId="0" applyFont="0" applyFill="0" applyBorder="0" applyAlignment="0" applyProtection="0"/>
  </cellStyleXfs>
  <cellXfs count="94">
    <xf numFmtId="0" fontId="0" fillId="0" borderId="0" xfId="0"/>
    <xf numFmtId="0" fontId="2" fillId="0" borderId="0" xfId="0" applyFont="1"/>
    <xf numFmtId="0" fontId="3" fillId="0" borderId="0" xfId="0" applyFont="1"/>
    <xf numFmtId="0" fontId="4" fillId="0" borderId="0" xfId="0" applyFont="1" applyAlignment="1">
      <alignment horizontal="center" vertical="center"/>
    </xf>
    <xf numFmtId="10" fontId="0" fillId="0" borderId="0" xfId="0" applyNumberFormat="1"/>
    <xf numFmtId="164" fontId="0" fillId="0" borderId="0" xfId="0" applyNumberFormat="1"/>
    <xf numFmtId="164" fontId="0" fillId="0" borderId="0" xfId="0" applyNumberFormat="1" applyAlignment="1">
      <alignment horizontal="right"/>
    </xf>
    <xf numFmtId="0" fontId="3" fillId="0" borderId="0" xfId="0" applyFont="1" applyAlignment="1">
      <alignment horizontal="center"/>
    </xf>
    <xf numFmtId="165" fontId="3" fillId="0" borderId="0" xfId="0" applyNumberFormat="1" applyFont="1" applyAlignment="1">
      <alignment horizontal="center"/>
    </xf>
    <xf numFmtId="165" fontId="5" fillId="0" borderId="0" xfId="0" applyNumberFormat="1" applyFont="1" applyAlignment="1">
      <alignment horizontal="center"/>
    </xf>
    <xf numFmtId="10" fontId="3" fillId="0" borderId="0" xfId="0" applyNumberFormat="1" applyFont="1" applyAlignment="1">
      <alignment horizontal="center"/>
    </xf>
    <xf numFmtId="0" fontId="6" fillId="0" borderId="0" xfId="0" applyFont="1"/>
    <xf numFmtId="2" fontId="0" fillId="0" borderId="0" xfId="0" applyNumberFormat="1" applyAlignment="1">
      <alignment horizontal="center"/>
    </xf>
    <xf numFmtId="164" fontId="0" fillId="0" borderId="0" xfId="0" applyNumberFormat="1" applyAlignment="1">
      <alignment horizontal="center"/>
    </xf>
    <xf numFmtId="10" fontId="1" fillId="0" borderId="0" xfId="1" applyNumberFormat="1" applyAlignment="1">
      <alignment horizontal="center"/>
    </xf>
    <xf numFmtId="165" fontId="7" fillId="0" borderId="0" xfId="0" applyNumberFormat="1" applyFont="1" applyFill="1" applyAlignment="1">
      <alignment horizontal="center"/>
    </xf>
    <xf numFmtId="2" fontId="0" fillId="0" borderId="0" xfId="0" applyNumberFormat="1"/>
    <xf numFmtId="2" fontId="7" fillId="0" borderId="0" xfId="0" applyNumberFormat="1" applyFont="1" applyAlignment="1">
      <alignment horizontal="center"/>
    </xf>
    <xf numFmtId="2" fontId="7" fillId="0" borderId="0" xfId="1" applyNumberFormat="1" applyFont="1" applyAlignment="1">
      <alignment horizontal="center"/>
    </xf>
    <xf numFmtId="0" fontId="4" fillId="0" borderId="0" xfId="0" applyFont="1" applyFill="1" applyBorder="1" applyAlignment="1">
      <alignment horizontal="center" vertical="center"/>
    </xf>
    <xf numFmtId="0" fontId="0" fillId="0" borderId="0" xfId="0" applyFill="1" applyBorder="1"/>
    <xf numFmtId="166" fontId="0" fillId="0" borderId="0" xfId="0" applyNumberFormat="1" applyFill="1" applyBorder="1"/>
    <xf numFmtId="0" fontId="0" fillId="0" borderId="0" xfId="0" applyAlignment="1">
      <alignment horizontal="right"/>
    </xf>
    <xf numFmtId="2" fontId="0" fillId="0" borderId="0" xfId="0" applyNumberFormat="1" applyAlignment="1">
      <alignment horizontal="right"/>
    </xf>
    <xf numFmtId="165" fontId="7" fillId="0" borderId="0" xfId="0" applyNumberFormat="1" applyFont="1" applyFill="1" applyAlignment="1">
      <alignment horizontal="right"/>
    </xf>
    <xf numFmtId="165" fontId="0" fillId="0" borderId="0" xfId="0" applyNumberFormat="1"/>
    <xf numFmtId="2" fontId="3" fillId="0" borderId="0" xfId="0" applyNumberFormat="1" applyFont="1" applyAlignment="1">
      <alignment horizontal="center"/>
    </xf>
    <xf numFmtId="165" fontId="0" fillId="0" borderId="0" xfId="0" applyNumberFormat="1" applyFill="1"/>
    <xf numFmtId="164" fontId="0" fillId="0" borderId="0" xfId="0" applyNumberFormat="1" applyFill="1" applyAlignment="1">
      <alignment horizontal="center"/>
    </xf>
    <xf numFmtId="164" fontId="2" fillId="2" borderId="0" xfId="0" applyNumberFormat="1" applyFont="1" applyFill="1"/>
    <xf numFmtId="165" fontId="2" fillId="2" borderId="0" xfId="0" applyNumberFormat="1" applyFont="1" applyFill="1" applyAlignment="1">
      <alignment horizontal="right"/>
    </xf>
    <xf numFmtId="0" fontId="4" fillId="3" borderId="1" xfId="0" applyFont="1" applyFill="1" applyBorder="1" applyAlignment="1">
      <alignment horizontal="center" vertical="center"/>
    </xf>
    <xf numFmtId="0" fontId="8" fillId="0" borderId="0" xfId="0" applyFont="1"/>
    <xf numFmtId="2" fontId="0" fillId="2" borderId="0" xfId="0" applyNumberFormat="1" applyFill="1"/>
    <xf numFmtId="2" fontId="0" fillId="0" borderId="0" xfId="0" applyNumberFormat="1" applyFill="1"/>
    <xf numFmtId="2" fontId="7" fillId="0" borderId="0" xfId="0" applyNumberFormat="1" applyFont="1" applyFill="1" applyAlignment="1">
      <alignment horizontal="center"/>
    </xf>
    <xf numFmtId="0" fontId="0" fillId="0" borderId="0" xfId="0" applyFill="1"/>
    <xf numFmtId="164" fontId="0" fillId="0" borderId="0" xfId="0" applyNumberFormat="1" applyFill="1"/>
    <xf numFmtId="0" fontId="2" fillId="2" borderId="0" xfId="0" applyFont="1" applyFill="1"/>
    <xf numFmtId="165" fontId="2" fillId="2" borderId="0" xfId="0" applyNumberFormat="1" applyFont="1" applyFill="1"/>
    <xf numFmtId="0" fontId="0" fillId="0" borderId="0" xfId="0" applyAlignment="1">
      <alignment horizontal="center"/>
    </xf>
    <xf numFmtId="0" fontId="0" fillId="2" borderId="0" xfId="0" applyFill="1"/>
    <xf numFmtId="0" fontId="0" fillId="2" borderId="0" xfId="0" applyFill="1" applyAlignment="1">
      <alignment horizontal="center"/>
    </xf>
    <xf numFmtId="0" fontId="0" fillId="4" borderId="0" xfId="0" applyFill="1"/>
    <xf numFmtId="2" fontId="0" fillId="4" borderId="0" xfId="0" applyNumberFormat="1" applyFill="1"/>
    <xf numFmtId="0" fontId="0" fillId="4" borderId="0" xfId="0" applyFill="1" applyAlignment="1">
      <alignment horizontal="center"/>
    </xf>
    <xf numFmtId="0" fontId="0" fillId="0" borderId="0" xfId="0" applyFill="1" applyAlignment="1">
      <alignment horizontal="center"/>
    </xf>
    <xf numFmtId="0" fontId="9" fillId="0" borderId="0" xfId="0" applyFont="1"/>
    <xf numFmtId="0" fontId="10" fillId="0" borderId="0" xfId="0" applyFont="1"/>
    <xf numFmtId="0" fontId="2" fillId="5" borderId="0" xfId="0" applyFont="1" applyFill="1"/>
    <xf numFmtId="0" fontId="0" fillId="5" borderId="2" xfId="0" applyFill="1" applyBorder="1"/>
    <xf numFmtId="0" fontId="0" fillId="5" borderId="0" xfId="0" applyFill="1"/>
    <xf numFmtId="165" fontId="7" fillId="0" borderId="0" xfId="0" applyNumberFormat="1" applyFont="1" applyAlignment="1">
      <alignment horizontal="center"/>
    </xf>
    <xf numFmtId="0" fontId="14" fillId="0" borderId="0" xfId="0" applyFont="1" applyAlignment="1">
      <alignment horizontal="center" vertical="center" readingOrder="1"/>
    </xf>
    <xf numFmtId="165" fontId="5" fillId="6" borderId="0" xfId="0" applyNumberFormat="1" applyFont="1" applyFill="1" applyAlignment="1">
      <alignment horizontal="center"/>
    </xf>
    <xf numFmtId="2" fontId="15" fillId="0" borderId="0" xfId="1" applyNumberFormat="1" applyFont="1" applyFill="1" applyAlignment="1">
      <alignment horizontal="center"/>
    </xf>
    <xf numFmtId="1" fontId="3" fillId="0" borderId="0" xfId="0" applyNumberFormat="1" applyFont="1" applyAlignment="1">
      <alignment horizontal="center"/>
    </xf>
    <xf numFmtId="2" fontId="7" fillId="0" borderId="0" xfId="1" applyNumberFormat="1" applyFont="1" applyFill="1" applyAlignment="1">
      <alignment horizontal="center"/>
    </xf>
    <xf numFmtId="0" fontId="6" fillId="7" borderId="0" xfId="0" applyFont="1" applyFill="1"/>
    <xf numFmtId="164" fontId="0" fillId="2" borderId="0" xfId="0" applyNumberFormat="1" applyFill="1" applyAlignment="1">
      <alignment horizontal="center"/>
    </xf>
    <xf numFmtId="2" fontId="0" fillId="7" borderId="0" xfId="0" applyNumberFormat="1" applyFill="1"/>
    <xf numFmtId="166" fontId="3" fillId="0" borderId="0" xfId="0" applyNumberFormat="1" applyFont="1"/>
    <xf numFmtId="2" fontId="7" fillId="0" borderId="0" xfId="0" applyNumberFormat="1" applyFont="1" applyAlignment="1">
      <alignment horizontal="right"/>
    </xf>
    <xf numFmtId="0" fontId="3" fillId="8" borderId="0" xfId="0" applyFont="1" applyFill="1" applyAlignment="1">
      <alignment horizontal="center"/>
    </xf>
    <xf numFmtId="0" fontId="2" fillId="8" borderId="0" xfId="0" applyFont="1" applyFill="1"/>
    <xf numFmtId="2" fontId="3" fillId="8" borderId="0" xfId="1" applyNumberFormat="1" applyFont="1" applyFill="1" applyAlignment="1">
      <alignment horizontal="center"/>
    </xf>
    <xf numFmtId="2" fontId="0" fillId="8" borderId="0" xfId="0" applyNumberFormat="1" applyFill="1"/>
    <xf numFmtId="164" fontId="0" fillId="8" borderId="0" xfId="0" applyNumberFormat="1" applyFill="1"/>
    <xf numFmtId="0" fontId="6" fillId="4" borderId="0" xfId="0" applyFont="1" applyFill="1"/>
    <xf numFmtId="165" fontId="7" fillId="4" borderId="0" xfId="0" applyNumberFormat="1" applyFont="1" applyFill="1" applyAlignment="1">
      <alignment horizontal="center"/>
    </xf>
    <xf numFmtId="0" fontId="0" fillId="7" borderId="0" xfId="0" applyFill="1"/>
    <xf numFmtId="2" fontId="0" fillId="0" borderId="0" xfId="0" applyNumberFormat="1" applyAlignment="1">
      <alignment horizontal="left"/>
    </xf>
    <xf numFmtId="2" fontId="16" fillId="0" borderId="0" xfId="0" applyNumberFormat="1" applyFont="1" applyAlignment="1">
      <alignment horizontal="left"/>
    </xf>
    <xf numFmtId="0" fontId="17" fillId="0" borderId="0" xfId="0" applyFont="1" applyAlignment="1">
      <alignment horizontal="right"/>
    </xf>
    <xf numFmtId="2" fontId="2" fillId="0" borderId="0" xfId="0" applyNumberFormat="1" applyFont="1"/>
    <xf numFmtId="164" fontId="0" fillId="0" borderId="0" xfId="0" applyNumberFormat="1" applyAlignment="1">
      <alignment horizontal="left"/>
    </xf>
    <xf numFmtId="2" fontId="0" fillId="9" borderId="0" xfId="0" applyNumberFormat="1" applyFill="1"/>
    <xf numFmtId="2" fontId="0" fillId="9" borderId="0" xfId="0" applyNumberFormat="1" applyFill="1" applyAlignment="1">
      <alignment horizontal="right"/>
    </xf>
    <xf numFmtId="165" fontId="0" fillId="9" borderId="0" xfId="0" applyNumberFormat="1" applyFill="1"/>
    <xf numFmtId="2" fontId="0" fillId="0" borderId="0" xfId="0" applyNumberFormat="1" applyFill="1" applyAlignment="1">
      <alignment horizontal="right"/>
    </xf>
    <xf numFmtId="164" fontId="2" fillId="0" borderId="0" xfId="0" applyNumberFormat="1" applyFont="1"/>
    <xf numFmtId="0" fontId="0" fillId="0" borderId="0" xfId="0" applyBorder="1"/>
    <xf numFmtId="0" fontId="18" fillId="0" borderId="0" xfId="0" applyFont="1" applyBorder="1" applyAlignment="1">
      <alignment horizontal="center" vertical="center" wrapText="1"/>
    </xf>
    <xf numFmtId="2" fontId="6" fillId="0" borderId="0" xfId="0" applyNumberFormat="1" applyFont="1" applyBorder="1"/>
    <xf numFmtId="2" fontId="0" fillId="0" borderId="0" xfId="0" applyNumberFormat="1" applyBorder="1"/>
    <xf numFmtId="0" fontId="16" fillId="0" borderId="0" xfId="0" applyFont="1" applyFill="1" applyBorder="1"/>
    <xf numFmtId="164" fontId="16" fillId="0" borderId="0" xfId="0" applyNumberFormat="1" applyFont="1" applyFill="1" applyBorder="1"/>
    <xf numFmtId="2" fontId="16" fillId="0" borderId="0" xfId="0" applyNumberFormat="1" applyFont="1" applyFill="1" applyBorder="1"/>
    <xf numFmtId="2" fontId="0" fillId="0" borderId="0" xfId="0" applyNumberFormat="1" applyFill="1" applyBorder="1"/>
    <xf numFmtId="164" fontId="0" fillId="0" borderId="0" xfId="0" applyNumberFormat="1" applyFill="1" applyBorder="1"/>
    <xf numFmtId="0" fontId="19" fillId="0" borderId="0" xfId="0" applyFont="1" applyAlignment="1">
      <alignment horizontal="center" vertical="center" readingOrder="1"/>
    </xf>
    <xf numFmtId="2" fontId="2" fillId="2" borderId="0" xfId="0" applyNumberFormat="1" applyFont="1" applyFill="1"/>
    <xf numFmtId="1" fontId="2" fillId="2" borderId="0" xfId="0" applyNumberFormat="1" applyFont="1" applyFill="1"/>
    <xf numFmtId="2" fontId="7" fillId="0" borderId="0" xfId="1" applyNumberFormat="1" applyFont="1" applyFill="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6.347145520562264E-2"/>
          <c:y val="0.11710871793571345"/>
          <c:w val="0.9003099714572379"/>
          <c:h val="0.84815965905827828"/>
        </c:manualLayout>
      </c:layout>
      <c:scatterChart>
        <c:scatterStyle val="lineMarker"/>
        <c:varyColors val="0"/>
        <c:ser>
          <c:idx val="0"/>
          <c:order val="0"/>
          <c:spPr>
            <a:ln w="19050">
              <a:noFill/>
            </a:ln>
          </c:spPr>
          <c:trendline>
            <c:trendlineType val="linear"/>
            <c:dispRSqr val="1"/>
            <c:dispEq val="1"/>
            <c:trendlineLbl>
              <c:layout>
                <c:manualLayout>
                  <c:x val="-0.42596719130028871"/>
                  <c:y val="5.2654085217032867E-2"/>
                </c:manualLayout>
              </c:layout>
              <c:numFmt formatCode="General" sourceLinked="0"/>
              <c:txPr>
                <a:bodyPr/>
                <a:lstStyle/>
                <a:p>
                  <a:pPr>
                    <a:defRPr sz="2000"/>
                  </a:pPr>
                  <a:endParaRPr lang="es-ES"/>
                </a:p>
              </c:txPr>
            </c:trendlineLbl>
          </c:trendline>
          <c:xVal>
            <c:numRef>
              <c:f>'Thermal model MaA0d'!$AJ$25:$AJ$89</c:f>
              <c:numCache>
                <c:formatCode>0.000</c:formatCode>
                <c:ptCount val="65"/>
                <c:pt idx="0">
                  <c:v>2.2375437381428749</c:v>
                </c:pt>
                <c:pt idx="1">
                  <c:v>2.2833012287035501</c:v>
                </c:pt>
                <c:pt idx="2">
                  <c:v>2.324693913861775</c:v>
                </c:pt>
                <c:pt idx="3">
                  <c:v>2.3624824747511748</c:v>
                </c:pt>
                <c:pt idx="4">
                  <c:v>2.3972445810103866</c:v>
                </c:pt>
                <c:pt idx="5">
                  <c:v>2.4294292643817879</c:v>
                </c:pt>
                <c:pt idx="6">
                  <c:v>2.459392487759231</c:v>
                </c:pt>
                <c:pt idx="7">
                  <c:v>2.4874212113594747</c:v>
                </c:pt>
                <c:pt idx="8">
                  <c:v>2.5137501500818238</c:v>
                </c:pt>
                <c:pt idx="9">
                  <c:v>2.5385737338068561</c:v>
                </c:pt>
                <c:pt idx="10">
                  <c:v>2.562054829656379</c:v>
                </c:pt>
                <c:pt idx="11">
                  <c:v>2.5843312243675314</c:v>
                </c:pt>
                <c:pt idx="12">
                  <c:v>2.1997551772534747</c:v>
                </c:pt>
                <c:pt idx="13">
                  <c:v>2.375846436309156</c:v>
                </c:pt>
                <c:pt idx="14">
                  <c:v>2.5007851729174559</c:v>
                </c:pt>
                <c:pt idx="15">
                  <c:v>2.5976951859255126</c:v>
                </c:pt>
                <c:pt idx="16">
                  <c:v>2.6768764319731373</c:v>
                </c:pt>
                <c:pt idx="17">
                  <c:v>2.7438232216037504</c:v>
                </c:pt>
                <c:pt idx="18">
                  <c:v>2.8018151685814372</c:v>
                </c:pt>
                <c:pt idx="19">
                  <c:v>2.8529676910288186</c:v>
                </c:pt>
                <c:pt idx="20">
                  <c:v>2.8987251815894934</c:v>
                </c:pt>
                <c:pt idx="21">
                  <c:v>2.9401178667477188</c:v>
                </c:pt>
                <c:pt idx="22">
                  <c:v>2.9779064276371185</c:v>
                </c:pt>
                <c:pt idx="23">
                  <c:v>3.0126685338963304</c:v>
                </c:pt>
                <c:pt idx="24">
                  <c:v>3.0448532172677316</c:v>
                </c:pt>
                <c:pt idx="25">
                  <c:v>3.0748164406451748</c:v>
                </c:pt>
                <c:pt idx="26">
                  <c:v>3.1028451642454185</c:v>
                </c:pt>
                <c:pt idx="27">
                  <c:v>2.6207604899942059</c:v>
                </c:pt>
                <c:pt idx="28">
                  <c:v>2.7456992266025058</c:v>
                </c:pt>
                <c:pt idx="29">
                  <c:v>2.842609239610562</c:v>
                </c:pt>
                <c:pt idx="30">
                  <c:v>2.9217904856581871</c:v>
                </c:pt>
                <c:pt idx="31">
                  <c:v>2.9887372752888002</c:v>
                </c:pt>
                <c:pt idx="32">
                  <c:v>3.046729222266487</c:v>
                </c:pt>
                <c:pt idx="33">
                  <c:v>3.0978817447138685</c:v>
                </c:pt>
                <c:pt idx="34">
                  <c:v>3.1436392352745433</c:v>
                </c:pt>
                <c:pt idx="35">
                  <c:v>3.1850319204327686</c:v>
                </c:pt>
                <c:pt idx="36">
                  <c:v>3.2228204813221684</c:v>
                </c:pt>
                <c:pt idx="37">
                  <c:v>3.2575825875813802</c:v>
                </c:pt>
                <c:pt idx="38">
                  <c:v>3.2897672709527814</c:v>
                </c:pt>
                <c:pt idx="39">
                  <c:v>3.3197304943302246</c:v>
                </c:pt>
                <c:pt idx="40">
                  <c:v>2.4446692309385245</c:v>
                </c:pt>
                <c:pt idx="41">
                  <c:v>2.6207604899942059</c:v>
                </c:pt>
                <c:pt idx="42">
                  <c:v>2.7456992266025058</c:v>
                </c:pt>
                <c:pt idx="43">
                  <c:v>2.842609239610562</c:v>
                </c:pt>
                <c:pt idx="44">
                  <c:v>2.9217904856581871</c:v>
                </c:pt>
                <c:pt idx="45">
                  <c:v>2.9887372752888002</c:v>
                </c:pt>
                <c:pt idx="46">
                  <c:v>3.046729222266487</c:v>
                </c:pt>
                <c:pt idx="47">
                  <c:v>3.0978817447138685</c:v>
                </c:pt>
                <c:pt idx="48">
                  <c:v>3.1436392352745433</c:v>
                </c:pt>
                <c:pt idx="49">
                  <c:v>3.1850319204327686</c:v>
                </c:pt>
                <c:pt idx="50">
                  <c:v>3.2228204813221684</c:v>
                </c:pt>
                <c:pt idx="51">
                  <c:v>3.2575825875813802</c:v>
                </c:pt>
                <c:pt idx="52">
                  <c:v>3.2897672709527814</c:v>
                </c:pt>
                <c:pt idx="53">
                  <c:v>3.3197304943302246</c:v>
                </c:pt>
                <c:pt idx="54">
                  <c:v>2.60031932975166</c:v>
                </c:pt>
                <c:pt idx="55">
                  <c:v>2.7764105888073423</c:v>
                </c:pt>
                <c:pt idx="56">
                  <c:v>2.9013493254156422</c:v>
                </c:pt>
                <c:pt idx="57">
                  <c:v>2.9982593384236988</c:v>
                </c:pt>
                <c:pt idx="58">
                  <c:v>3.0774405844713235</c:v>
                </c:pt>
                <c:pt idx="59">
                  <c:v>3.1443873741019366</c:v>
                </c:pt>
                <c:pt idx="60">
                  <c:v>3.2023793210796234</c:v>
                </c:pt>
                <c:pt idx="61">
                  <c:v>3.2535318435270049</c:v>
                </c:pt>
                <c:pt idx="62">
                  <c:v>3.2992893340876801</c:v>
                </c:pt>
                <c:pt idx="63">
                  <c:v>3.340682019245905</c:v>
                </c:pt>
                <c:pt idx="64">
                  <c:v>3.3784705801353048</c:v>
                </c:pt>
              </c:numCache>
            </c:numRef>
          </c:xVal>
          <c:yVal>
            <c:numRef>
              <c:f>'Thermal model MaA0d'!$AK$25:$AK$89</c:f>
              <c:numCache>
                <c:formatCode>0.00</c:formatCode>
                <c:ptCount val="65"/>
                <c:pt idx="0">
                  <c:v>-3.4</c:v>
                </c:pt>
                <c:pt idx="1">
                  <c:v>-2.5658280921402254</c:v>
                </c:pt>
                <c:pt idx="2">
                  <c:v>-2.0693912058263346</c:v>
                </c:pt>
                <c:pt idx="3">
                  <c:v>-1.7770032423371411</c:v>
                </c:pt>
                <c:pt idx="4">
                  <c:v>-1.4724470179865254</c:v>
                </c:pt>
                <c:pt idx="5">
                  <c:v>-1.2068360752558944</c:v>
                </c:pt>
                <c:pt idx="6">
                  <c:v>-0.66752638817703414</c:v>
                </c:pt>
                <c:pt idx="7">
                  <c:v>-0.27739366970035739</c:v>
                </c:pt>
                <c:pt idx="8">
                  <c:v>-0.13160018120952544</c:v>
                </c:pt>
                <c:pt idx="9">
                  <c:v>0.15170085291652832</c:v>
                </c:pt>
                <c:pt idx="10">
                  <c:v>0.44083325194595563</c:v>
                </c:pt>
                <c:pt idx="11">
                  <c:v>0.70319751641344708</c:v>
                </c:pt>
                <c:pt idx="12">
                  <c:v>-2.8390784635086139</c:v>
                </c:pt>
                <c:pt idx="13" formatCode="0.0">
                  <c:v>-1.0898786086993548</c:v>
                </c:pt>
                <c:pt idx="14" formatCode="0.0">
                  <c:v>-0.73851177507558752</c:v>
                </c:pt>
                <c:pt idx="15" formatCode="0.0">
                  <c:v>-0.52315722463704906</c:v>
                </c:pt>
                <c:pt idx="16" formatCode="0.0">
                  <c:v>-0.38364652031327812</c:v>
                </c:pt>
                <c:pt idx="17" formatCode="0.0">
                  <c:v>-0.14342487600478354</c:v>
                </c:pt>
                <c:pt idx="18" formatCode="0.0">
                  <c:v>4.6240652059473468E-2</c:v>
                </c:pt>
                <c:pt idx="19" formatCode="0.0">
                  <c:v>0.35422031416467703</c:v>
                </c:pt>
                <c:pt idx="20" formatCode="0.0">
                  <c:v>0.471253319603892</c:v>
                </c:pt>
                <c:pt idx="21" formatCode="0.0">
                  <c:v>0.81330101879100936</c:v>
                </c:pt>
                <c:pt idx="22" formatCode="0.0">
                  <c:v>1.0571602454017115</c:v>
                </c:pt>
                <c:pt idx="23" formatCode="0.0">
                  <c:v>1.4521247160531479</c:v>
                </c:pt>
                <c:pt idx="24" formatCode="0.0">
                  <c:v>1.6900700458275921</c:v>
                </c:pt>
                <c:pt idx="25" formatCode="0.0">
                  <c:v>1.8727167444345723</c:v>
                </c:pt>
                <c:pt idx="26" formatCode="0.0">
                  <c:v>2.3534153172181926</c:v>
                </c:pt>
                <c:pt idx="27">
                  <c:v>-2.92</c:v>
                </c:pt>
                <c:pt idx="28">
                  <c:v>-0.68720362665909718</c:v>
                </c:pt>
                <c:pt idx="29">
                  <c:v>-0.30136327270910018</c:v>
                </c:pt>
                <c:pt idx="30">
                  <c:v>0.54277722357259317</c:v>
                </c:pt>
                <c:pt idx="31">
                  <c:v>0.88997342355678144</c:v>
                </c:pt>
                <c:pt idx="32">
                  <c:v>1.1086626245216114</c:v>
                </c:pt>
                <c:pt idx="33">
                  <c:v>1.3658998223058187</c:v>
                </c:pt>
                <c:pt idx="34">
                  <c:v>1.5934246933566085</c:v>
                </c:pt>
                <c:pt idx="35">
                  <c:v>1.8985394315401074</c:v>
                </c:pt>
                <c:pt idx="36">
                  <c:v>1.9262373834566084</c:v>
                </c:pt>
                <c:pt idx="37">
                  <c:v>1.9544957124189999</c:v>
                </c:pt>
                <c:pt idx="38">
                  <c:v>2.0967992968651239</c:v>
                </c:pt>
                <c:pt idx="39">
                  <c:v>2.478089016688521</c:v>
                </c:pt>
                <c:pt idx="40" formatCode="0.0">
                  <c:v>-1.27</c:v>
                </c:pt>
                <c:pt idx="41" formatCode="0.0">
                  <c:v>-0.79750877807629927</c:v>
                </c:pt>
                <c:pt idx="42" formatCode="0.0">
                  <c:v>-0.26716043673098411</c:v>
                </c:pt>
                <c:pt idx="43" formatCode="0.0">
                  <c:v>7.2346703585382893E-2</c:v>
                </c:pt>
                <c:pt idx="44" formatCode="0.0">
                  <c:v>0.45675840249571492</c:v>
                </c:pt>
                <c:pt idx="45" formatCode="0.0">
                  <c:v>1.0273032609633277</c:v>
                </c:pt>
                <c:pt idx="46" formatCode="0.0">
                  <c:v>1.3108359498682975</c:v>
                </c:pt>
                <c:pt idx="47" formatCode="0.0">
                  <c:v>1.5047269583450693</c:v>
                </c:pt>
                <c:pt idx="48" formatCode="0.0">
                  <c:v>1.725269727959222</c:v>
                </c:pt>
                <c:pt idx="49" formatCode="0.0">
                  <c:v>1.9852272523961483</c:v>
                </c:pt>
                <c:pt idx="50" formatCode="0.0">
                  <c:v>2.3084160133048393</c:v>
                </c:pt>
                <c:pt idx="51" formatCode="0.0">
                  <c:v>2.5945721196041927</c:v>
                </c:pt>
                <c:pt idx="52" formatCode="0.0">
                  <c:v>2.7258193546438849</c:v>
                </c:pt>
                <c:pt idx="53" formatCode="0.0">
                  <c:v>3.1653640048896268</c:v>
                </c:pt>
                <c:pt idx="54">
                  <c:v>-1.7666467684129799</c:v>
                </c:pt>
                <c:pt idx="55">
                  <c:v>3.9896496999312248E-2</c:v>
                </c:pt>
                <c:pt idx="56">
                  <c:v>0.30163517495906905</c:v>
                </c:pt>
                <c:pt idx="57">
                  <c:v>0.42134471426726977</c:v>
                </c:pt>
                <c:pt idx="58">
                  <c:v>1.055371913283573</c:v>
                </c:pt>
                <c:pt idx="59">
                  <c:v>1.3514553386715109</c:v>
                </c:pt>
                <c:pt idx="60">
                  <c:v>1.4167192430726931</c:v>
                </c:pt>
                <c:pt idx="61">
                  <c:v>1.6238902007672569</c:v>
                </c:pt>
                <c:pt idx="62">
                  <c:v>1.7891681228699581</c:v>
                </c:pt>
                <c:pt idx="63">
                  <c:v>2.176232837528806</c:v>
                </c:pt>
                <c:pt idx="64">
                  <c:v>2.9188991014801164</c:v>
                </c:pt>
              </c:numCache>
            </c:numRef>
          </c:yVal>
          <c:smooth val="0"/>
          <c:extLst>
            <c:ext xmlns:c16="http://schemas.microsoft.com/office/drawing/2014/chart" uri="{C3380CC4-5D6E-409C-BE32-E72D297353CC}">
              <c16:uniqueId val="{00000001-E719-4DBC-A066-F86BB07B0C82}"/>
            </c:ext>
          </c:extLst>
        </c:ser>
        <c:dLbls>
          <c:showLegendKey val="0"/>
          <c:showVal val="0"/>
          <c:showCatName val="0"/>
          <c:showSerName val="0"/>
          <c:showPercent val="0"/>
          <c:showBubbleSize val="0"/>
        </c:dLbls>
        <c:axId val="142966144"/>
        <c:axId val="149619840"/>
      </c:scatterChart>
      <c:valAx>
        <c:axId val="142966144"/>
        <c:scaling>
          <c:orientation val="minMax"/>
        </c:scaling>
        <c:delete val="0"/>
        <c:axPos val="b"/>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9619840"/>
        <c:crosses val="autoZero"/>
        <c:crossBetween val="midCat"/>
      </c:valAx>
      <c:valAx>
        <c:axId val="14961984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4296614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533711830552662"/>
          <c:y val="2.8101135186764648E-2"/>
          <c:w val="0.8125958275294265"/>
          <c:h val="0.80112860892388449"/>
        </c:manualLayout>
      </c:layout>
      <c:scatterChart>
        <c:scatterStyle val="lineMarker"/>
        <c:varyColors val="0"/>
        <c:ser>
          <c:idx val="0"/>
          <c:order val="0"/>
          <c:spPr>
            <a:ln w="12700">
              <a:solidFill>
                <a:srgbClr val="000080"/>
              </a:solidFill>
              <a:prstDash val="solid"/>
            </a:ln>
          </c:spPr>
          <c:marker>
            <c:symbol val="none"/>
          </c:marker>
          <c:xVal>
            <c:numRef>
              <c:f>'To MaADP0d'!$B$3:$B$22</c:f>
              <c:numCache>
                <c:formatCode>0.00</c:formatCode>
                <c:ptCount val="20"/>
                <c:pt idx="0">
                  <c:v>1</c:v>
                </c:pt>
                <c:pt idx="1">
                  <c:v>0.5</c:v>
                </c:pt>
                <c:pt idx="2">
                  <c:v>0.33333333333333331</c:v>
                </c:pt>
                <c:pt idx="3">
                  <c:v>0.25</c:v>
                </c:pt>
                <c:pt idx="4">
                  <c:v>0.2</c:v>
                </c:pt>
                <c:pt idx="5">
                  <c:v>0.16666666666666666</c:v>
                </c:pt>
                <c:pt idx="6">
                  <c:v>0.14285714285714285</c:v>
                </c:pt>
                <c:pt idx="7">
                  <c:v>0.125</c:v>
                </c:pt>
                <c:pt idx="8">
                  <c:v>0.1111111111111111</c:v>
                </c:pt>
                <c:pt idx="9">
                  <c:v>0.1</c:v>
                </c:pt>
                <c:pt idx="10">
                  <c:v>9.0909090909090912E-2</c:v>
                </c:pt>
                <c:pt idx="11">
                  <c:v>8.3333333333333329E-2</c:v>
                </c:pt>
                <c:pt idx="12">
                  <c:v>7.6923076923076927E-2</c:v>
                </c:pt>
                <c:pt idx="13">
                  <c:v>7.1428571428571425E-2</c:v>
                </c:pt>
                <c:pt idx="14">
                  <c:v>6.6666666666666666E-2</c:v>
                </c:pt>
                <c:pt idx="15">
                  <c:v>6.25E-2</c:v>
                </c:pt>
                <c:pt idx="16">
                  <c:v>5.8823529411764705E-2</c:v>
                </c:pt>
                <c:pt idx="17">
                  <c:v>5.5555555555555552E-2</c:v>
                </c:pt>
                <c:pt idx="18">
                  <c:v>5.2631578947368418E-2</c:v>
                </c:pt>
                <c:pt idx="19">
                  <c:v>0.05</c:v>
                </c:pt>
              </c:numCache>
            </c:numRef>
          </c:xVal>
          <c:yVal>
            <c:numRef>
              <c:f>'To MaADP0d'!$G$3:$G$22</c:f>
              <c:numCache>
                <c:formatCode>0.00</c:formatCode>
                <c:ptCount val="20"/>
                <c:pt idx="0">
                  <c:v>4.9999999999999996E-2</c:v>
                </c:pt>
                <c:pt idx="1">
                  <c:v>0.25</c:v>
                </c:pt>
                <c:pt idx="2">
                  <c:v>0.3347</c:v>
                </c:pt>
                <c:pt idx="3">
                  <c:v>0.44500000000000001</c:v>
                </c:pt>
                <c:pt idx="4">
                  <c:v>0.53439999999999999</c:v>
                </c:pt>
                <c:pt idx="5">
                  <c:v>0.62</c:v>
                </c:pt>
                <c:pt idx="6">
                  <c:v>0.74399999999999999</c:v>
                </c:pt>
                <c:pt idx="7">
                  <c:v>0.78500000000000003</c:v>
                </c:pt>
                <c:pt idx="8">
                  <c:v>0.82</c:v>
                </c:pt>
                <c:pt idx="9">
                  <c:v>0.84550000000000003</c:v>
                </c:pt>
                <c:pt idx="10">
                  <c:v>0.88219999999999998</c:v>
                </c:pt>
                <c:pt idx="11">
                  <c:v>0.9133</c:v>
                </c:pt>
                <c:pt idx="12">
                  <c:v>0.93076464646464652</c:v>
                </c:pt>
                <c:pt idx="13">
                  <c:v>0.93873131313131319</c:v>
                </c:pt>
                <c:pt idx="14">
                  <c:v>0.95959595959595967</c:v>
                </c:pt>
                <c:pt idx="15">
                  <c:v>0.96969696969696972</c:v>
                </c:pt>
                <c:pt idx="16">
                  <c:v>0.96969696969696972</c:v>
                </c:pt>
                <c:pt idx="17">
                  <c:v>0.96969696969696972</c:v>
                </c:pt>
                <c:pt idx="18">
                  <c:v>0.96969696969696972</c:v>
                </c:pt>
                <c:pt idx="19">
                  <c:v>0.96969696969696972</c:v>
                </c:pt>
              </c:numCache>
            </c:numRef>
          </c:yVal>
          <c:smooth val="1"/>
          <c:extLst>
            <c:ext xmlns:c16="http://schemas.microsoft.com/office/drawing/2014/chart" uri="{C3380CC4-5D6E-409C-BE32-E72D297353CC}">
              <c16:uniqueId val="{00000000-3EA9-4245-9482-E8BF6B0D7A4C}"/>
            </c:ext>
          </c:extLst>
        </c:ser>
        <c:dLbls>
          <c:showLegendKey val="0"/>
          <c:showVal val="0"/>
          <c:showCatName val="0"/>
          <c:showSerName val="0"/>
          <c:showPercent val="0"/>
          <c:showBubbleSize val="0"/>
        </c:dLbls>
        <c:axId val="136956544"/>
        <c:axId val="138130176"/>
      </c:scatterChart>
      <c:valAx>
        <c:axId val="136956544"/>
        <c:scaling>
          <c:orientation val="minMax"/>
          <c:max val="0.5"/>
        </c:scaling>
        <c:delete val="0"/>
        <c:axPos val="b"/>
        <c:minorGridlines/>
        <c:title>
          <c:tx>
            <c:rich>
              <a:bodyPr/>
              <a:lstStyle/>
              <a:p>
                <a:pPr>
                  <a:defRPr/>
                </a:pPr>
                <a:r>
                  <a:rPr lang="es-ES"/>
                  <a:t>%</a:t>
                </a:r>
                <a:r>
                  <a:rPr lang="es-ES" baseline="0"/>
                  <a:t> Germination</a:t>
                </a:r>
                <a:endParaRPr lang="es-ES"/>
              </a:p>
            </c:rich>
          </c:tx>
          <c:overlay val="0"/>
        </c:title>
        <c:numFmt formatCode="0.00" sourceLinked="0"/>
        <c:majorTickMark val="out"/>
        <c:minorTickMark val="cross"/>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s-ES"/>
          </a:p>
        </c:txPr>
        <c:crossAx val="138130176"/>
        <c:crosses val="autoZero"/>
        <c:crossBetween val="midCat"/>
        <c:majorUnit val="0.05"/>
      </c:valAx>
      <c:valAx>
        <c:axId val="138130176"/>
        <c:scaling>
          <c:orientation val="minMax"/>
          <c:max val="1.1000000000000001"/>
          <c:min val="0"/>
        </c:scaling>
        <c:delete val="0"/>
        <c:axPos val="l"/>
        <c:majorGridlines/>
        <c:title>
          <c:tx>
            <c:rich>
              <a:bodyPr/>
              <a:lstStyle/>
              <a:p>
                <a:pPr>
                  <a:defRPr/>
                </a:pPr>
                <a:r>
                  <a:rPr lang="es-ES"/>
                  <a:t>GR d-1</a:t>
                </a:r>
              </a:p>
            </c:rich>
          </c:tx>
          <c:layout>
            <c:manualLayout>
              <c:xMode val="edge"/>
              <c:yMode val="edge"/>
              <c:x val="1.3679282226278618E-2"/>
              <c:y val="0.30822769028871388"/>
            </c:manualLayout>
          </c:layout>
          <c:overlay val="0"/>
        </c:title>
        <c:numFmt formatCode="0.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s-ES"/>
          </a:p>
        </c:txPr>
        <c:crossAx val="136956544"/>
        <c:crosses val="autoZero"/>
        <c:crossBetween val="midCat"/>
        <c:majorUnit val="0.1"/>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paperSize="9" orientation="landscape" horizontalDpi="0" verticalDpi="0"/>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To</a:t>
            </a:r>
            <a:r>
              <a:rPr lang="es-ES" baseline="0"/>
              <a:t> Ma constant temperaures</a:t>
            </a:r>
            <a:endParaRPr lang="es-E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0.13172003499562554"/>
          <c:y val="0.17171296296296296"/>
          <c:w val="0.63216885389326338"/>
          <c:h val="0.62271617089530473"/>
        </c:manualLayout>
      </c:layout>
      <c:lineChart>
        <c:grouping val="standard"/>
        <c:varyColors val="0"/>
        <c:ser>
          <c:idx val="0"/>
          <c:order val="0"/>
          <c:tx>
            <c:v>M30</c:v>
          </c:tx>
          <c:spPr>
            <a:ln w="19050" cap="rnd">
              <a:solidFill>
                <a:schemeClr val="accent1"/>
              </a:solidFill>
              <a:round/>
            </a:ln>
            <a:effectLst/>
          </c:spPr>
          <c:marker>
            <c:symbol val="circle"/>
            <c:size val="5"/>
            <c:spPr>
              <a:solidFill>
                <a:schemeClr val="accent1"/>
              </a:solidFill>
              <a:ln w="9525">
                <a:solidFill>
                  <a:schemeClr val="accent1"/>
                </a:solidFill>
              </a:ln>
              <a:effectLst/>
            </c:spPr>
          </c:marker>
          <c:cat>
            <c:strRef>
              <c:f>'To MaADP0d'!$K$21:$K$26</c:f>
              <c:strCache>
                <c:ptCount val="6"/>
                <c:pt idx="0">
                  <c:v>15/20</c:v>
                </c:pt>
                <c:pt idx="1">
                  <c:v>15/25</c:v>
                </c:pt>
                <c:pt idx="2">
                  <c:v>20/25</c:v>
                </c:pt>
                <c:pt idx="3">
                  <c:v>15/30</c:v>
                </c:pt>
                <c:pt idx="4">
                  <c:v>20/30</c:v>
                </c:pt>
                <c:pt idx="5">
                  <c:v>25/30</c:v>
                </c:pt>
              </c:strCache>
            </c:strRef>
          </c:cat>
          <c:val>
            <c:numRef>
              <c:f>'To MaADP0d'!$L$21:$L$26</c:f>
              <c:numCache>
                <c:formatCode>General</c:formatCode>
                <c:ptCount val="6"/>
                <c:pt idx="0">
                  <c:v>7.0000000000000007E-2</c:v>
                </c:pt>
                <c:pt idx="1">
                  <c:v>0.3</c:v>
                </c:pt>
                <c:pt idx="2">
                  <c:v>0.27</c:v>
                </c:pt>
                <c:pt idx="3">
                  <c:v>0.41</c:v>
                </c:pt>
                <c:pt idx="4">
                  <c:v>0.44</c:v>
                </c:pt>
                <c:pt idx="5">
                  <c:v>0.18</c:v>
                </c:pt>
              </c:numCache>
            </c:numRef>
          </c:val>
          <c:smooth val="0"/>
          <c:extLst>
            <c:ext xmlns:c16="http://schemas.microsoft.com/office/drawing/2014/chart" uri="{C3380CC4-5D6E-409C-BE32-E72D297353CC}">
              <c16:uniqueId val="{00000000-3C8C-47CC-AF8D-B19E6F6FDC1A}"/>
            </c:ext>
          </c:extLst>
        </c:ser>
        <c:ser>
          <c:idx val="1"/>
          <c:order val="1"/>
          <c:tx>
            <c:v>M50</c:v>
          </c:tx>
          <c:spPr>
            <a:ln w="19050" cap="rnd">
              <a:solidFill>
                <a:schemeClr val="accent2"/>
              </a:solidFill>
              <a:round/>
            </a:ln>
            <a:effectLst/>
          </c:spPr>
          <c:marker>
            <c:symbol val="circle"/>
            <c:size val="5"/>
            <c:spPr>
              <a:solidFill>
                <a:schemeClr val="accent2"/>
              </a:solidFill>
              <a:ln w="9525">
                <a:solidFill>
                  <a:schemeClr val="accent2"/>
                </a:solidFill>
              </a:ln>
              <a:effectLst/>
            </c:spPr>
          </c:marker>
          <c:cat>
            <c:strRef>
              <c:f>'To MaADP0d'!$K$21:$K$26</c:f>
              <c:strCache>
                <c:ptCount val="6"/>
                <c:pt idx="0">
                  <c:v>15/20</c:v>
                </c:pt>
                <c:pt idx="1">
                  <c:v>15/25</c:v>
                </c:pt>
                <c:pt idx="2">
                  <c:v>20/25</c:v>
                </c:pt>
                <c:pt idx="3">
                  <c:v>15/30</c:v>
                </c:pt>
                <c:pt idx="4">
                  <c:v>20/30</c:v>
                </c:pt>
                <c:pt idx="5">
                  <c:v>25/30</c:v>
                </c:pt>
              </c:strCache>
            </c:strRef>
          </c:cat>
          <c:val>
            <c:numRef>
              <c:f>'To MaADP0d'!$M$21:$M$26</c:f>
              <c:numCache>
                <c:formatCode>General</c:formatCode>
                <c:ptCount val="6"/>
                <c:pt idx="0">
                  <c:v>0.06</c:v>
                </c:pt>
                <c:pt idx="1">
                  <c:v>0.13</c:v>
                </c:pt>
                <c:pt idx="2">
                  <c:v>0.19</c:v>
                </c:pt>
                <c:pt idx="3">
                  <c:v>0.21</c:v>
                </c:pt>
                <c:pt idx="4">
                  <c:v>0.34</c:v>
                </c:pt>
                <c:pt idx="5">
                  <c:v>0.14000000000000001</c:v>
                </c:pt>
              </c:numCache>
            </c:numRef>
          </c:val>
          <c:smooth val="0"/>
          <c:extLst>
            <c:ext xmlns:c16="http://schemas.microsoft.com/office/drawing/2014/chart" uri="{C3380CC4-5D6E-409C-BE32-E72D297353CC}">
              <c16:uniqueId val="{00000001-3C8C-47CC-AF8D-B19E6F6FDC1A}"/>
            </c:ext>
          </c:extLst>
        </c:ser>
        <c:ser>
          <c:idx val="2"/>
          <c:order val="2"/>
          <c:tx>
            <c:v>M70</c:v>
          </c:tx>
          <c:spPr>
            <a:ln w="19050" cap="rnd">
              <a:solidFill>
                <a:schemeClr val="accent3"/>
              </a:solidFill>
              <a:round/>
            </a:ln>
            <a:effectLst/>
          </c:spPr>
          <c:marker>
            <c:symbol val="circle"/>
            <c:size val="5"/>
            <c:spPr>
              <a:solidFill>
                <a:schemeClr val="accent3"/>
              </a:solidFill>
              <a:ln w="9525">
                <a:solidFill>
                  <a:schemeClr val="accent3"/>
                </a:solidFill>
              </a:ln>
              <a:effectLst/>
            </c:spPr>
          </c:marker>
          <c:cat>
            <c:strRef>
              <c:f>'To MaADP0d'!$K$21:$K$26</c:f>
              <c:strCache>
                <c:ptCount val="6"/>
                <c:pt idx="0">
                  <c:v>15/20</c:v>
                </c:pt>
                <c:pt idx="1">
                  <c:v>15/25</c:v>
                </c:pt>
                <c:pt idx="2">
                  <c:v>20/25</c:v>
                </c:pt>
                <c:pt idx="3">
                  <c:v>15/30</c:v>
                </c:pt>
                <c:pt idx="4">
                  <c:v>20/30</c:v>
                </c:pt>
                <c:pt idx="5">
                  <c:v>25/30</c:v>
                </c:pt>
              </c:strCache>
            </c:strRef>
          </c:cat>
          <c:val>
            <c:numRef>
              <c:f>'To MaADP0d'!$N$21:$N$26</c:f>
              <c:numCache>
                <c:formatCode>General</c:formatCode>
                <c:ptCount val="6"/>
                <c:pt idx="0">
                  <c:v>0.05</c:v>
                </c:pt>
                <c:pt idx="1">
                  <c:v>0.09</c:v>
                </c:pt>
                <c:pt idx="2">
                  <c:v>0.12</c:v>
                </c:pt>
                <c:pt idx="3">
                  <c:v>0.15</c:v>
                </c:pt>
                <c:pt idx="4">
                  <c:v>0.18</c:v>
                </c:pt>
                <c:pt idx="5">
                  <c:v>0.11</c:v>
                </c:pt>
              </c:numCache>
            </c:numRef>
          </c:val>
          <c:smooth val="0"/>
          <c:extLst>
            <c:ext xmlns:c16="http://schemas.microsoft.com/office/drawing/2014/chart" uri="{C3380CC4-5D6E-409C-BE32-E72D297353CC}">
              <c16:uniqueId val="{00000002-3C8C-47CC-AF8D-B19E6F6FDC1A}"/>
            </c:ext>
          </c:extLst>
        </c:ser>
        <c:dLbls>
          <c:showLegendKey val="0"/>
          <c:showVal val="0"/>
          <c:showCatName val="0"/>
          <c:showSerName val="0"/>
          <c:showPercent val="0"/>
          <c:showBubbleSize val="0"/>
        </c:dLbls>
        <c:marker val="1"/>
        <c:smooth val="0"/>
        <c:axId val="565173896"/>
        <c:axId val="565172584"/>
      </c:lineChart>
      <c:catAx>
        <c:axId val="565173896"/>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Mean</a:t>
                </a:r>
                <a:r>
                  <a:rPr lang="es-ES" baseline="0"/>
                  <a:t> temperature</a:t>
                </a:r>
                <a:endParaRPr lang="es-E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565172584"/>
        <c:crosses val="autoZero"/>
        <c:auto val="1"/>
        <c:lblAlgn val="ctr"/>
        <c:lblOffset val="100"/>
        <c:noMultiLvlLbl val="0"/>
      </c:catAx>
      <c:valAx>
        <c:axId val="5651725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GR d</a:t>
                </a:r>
                <a:r>
                  <a:rPr lang="en-US" baseline="30000"/>
                  <a:t>-1</a:t>
                </a:r>
                <a:r>
                  <a:rPr lang="en-US"/>
                  <a: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5651738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Alternating temperatures  Ma</a:t>
            </a:r>
          </a:p>
        </c:rich>
      </c:tx>
      <c:layout>
        <c:manualLayout>
          <c:xMode val="edge"/>
          <c:yMode val="edge"/>
          <c:x val="0.3030201224846894"/>
          <c:y val="3.3192555371563869E-2"/>
        </c:manualLayout>
      </c:layout>
      <c:overlay val="0"/>
      <c:spPr>
        <a:noFill/>
        <a:ln>
          <a:noFill/>
        </a:ln>
        <a:effectLst/>
      </c:spPr>
    </c:title>
    <c:autoTitleDeleted val="0"/>
    <c:plotArea>
      <c:layout>
        <c:manualLayout>
          <c:layoutTarget val="inner"/>
          <c:xMode val="edge"/>
          <c:yMode val="edge"/>
          <c:x val="0.11557912691644023"/>
          <c:y val="0.11644789806517325"/>
          <c:w val="0.80160986929530531"/>
          <c:h val="0.69266260758576681"/>
        </c:manualLayout>
      </c:layout>
      <c:scatterChart>
        <c:scatterStyle val="lineMarker"/>
        <c:varyColors val="0"/>
        <c:ser>
          <c:idx val="4"/>
          <c:order val="0"/>
          <c:tx>
            <c:strRef>
              <c:f>[1]Hoja3!$W$32</c:f>
              <c:strCache>
                <c:ptCount val="1"/>
              </c:strCache>
            </c:strRef>
          </c:tx>
          <c:spPr>
            <a:ln w="25400" cap="rnd">
              <a:noFill/>
              <a:round/>
            </a:ln>
            <a:effectLst/>
          </c:spPr>
          <c:marker>
            <c:symbol val="circle"/>
            <c:size val="5"/>
            <c:spPr>
              <a:solidFill>
                <a:schemeClr val="tx1"/>
              </a:solidFill>
              <a:ln w="9525">
                <a:solidFill>
                  <a:schemeClr val="tx1"/>
                </a:solidFill>
              </a:ln>
              <a:effectLst/>
            </c:spPr>
          </c:marker>
          <c:trendline>
            <c:spPr>
              <a:ln w="19050" cap="rnd">
                <a:solidFill>
                  <a:schemeClr val="tx1"/>
                </a:solidFill>
                <a:prstDash val="lgDashDotDot"/>
              </a:ln>
              <a:effectLst/>
            </c:spPr>
            <c:trendlineType val="linear"/>
            <c:forward val="6"/>
            <c:backward val="6"/>
            <c:dispRSqr val="0"/>
            <c:dispEq val="0"/>
          </c:trendline>
          <c:trendline>
            <c:trendlineType val="linear"/>
            <c:dispRSqr val="0"/>
            <c:dispEq val="1"/>
            <c:trendlineLbl>
              <c:layout>
                <c:manualLayout>
                  <c:x val="-0.19749178122784344"/>
                  <c:y val="3.0649193229419752E-2"/>
                </c:manualLayout>
              </c:layout>
              <c:numFmt formatCode="General" sourceLinked="0"/>
            </c:trendlineLbl>
          </c:trendline>
          <c:xVal>
            <c:numRef>
              <c:f>'Tb MaA0d'!$Q$19:$Q$23</c:f>
              <c:numCache>
                <c:formatCode>General</c:formatCode>
                <c:ptCount val="5"/>
                <c:pt idx="0">
                  <c:v>17.5</c:v>
                </c:pt>
                <c:pt idx="1">
                  <c:v>20</c:v>
                </c:pt>
                <c:pt idx="2">
                  <c:v>22.5</c:v>
                </c:pt>
                <c:pt idx="3">
                  <c:v>22.5</c:v>
                </c:pt>
                <c:pt idx="4">
                  <c:v>25</c:v>
                </c:pt>
              </c:numCache>
            </c:numRef>
          </c:xVal>
          <c:yVal>
            <c:numRef>
              <c:f>'Tb MaA0d'!$R$19:$R$23</c:f>
              <c:numCache>
                <c:formatCode>General</c:formatCode>
                <c:ptCount val="5"/>
                <c:pt idx="0">
                  <c:v>0.05</c:v>
                </c:pt>
                <c:pt idx="1">
                  <c:v>0.13</c:v>
                </c:pt>
                <c:pt idx="2" formatCode="0.00">
                  <c:v>0.19400000000000001</c:v>
                </c:pt>
                <c:pt idx="3" formatCode="0.00">
                  <c:v>0.21</c:v>
                </c:pt>
                <c:pt idx="4" formatCode="0.00">
                  <c:v>0.34399999999999997</c:v>
                </c:pt>
              </c:numCache>
            </c:numRef>
          </c:yVal>
          <c:smooth val="0"/>
          <c:extLst>
            <c:ext xmlns:c16="http://schemas.microsoft.com/office/drawing/2014/chart" uri="{C3380CC4-5D6E-409C-BE32-E72D297353CC}">
              <c16:uniqueId val="{00000009-CEEC-447E-8BAF-E19974DF641F}"/>
            </c:ext>
          </c:extLst>
        </c:ser>
        <c:dLbls>
          <c:showLegendKey val="0"/>
          <c:showVal val="0"/>
          <c:showCatName val="0"/>
          <c:showSerName val="0"/>
          <c:showPercent val="0"/>
          <c:showBubbleSize val="0"/>
        </c:dLbls>
        <c:axId val="222822784"/>
        <c:axId val="222824704"/>
      </c:scatterChart>
      <c:valAx>
        <c:axId val="222822784"/>
        <c:scaling>
          <c:orientation val="minMax"/>
          <c:max val="26"/>
          <c:min val="15"/>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Tm (ºc)</a:t>
                </a:r>
              </a:p>
            </c:rich>
          </c:tx>
          <c:layout>
            <c:manualLayout>
              <c:xMode val="edge"/>
              <c:yMode val="edge"/>
              <c:x val="0.43129308836395452"/>
              <c:y val="0.9198537001096182"/>
            </c:manualLayout>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222824704"/>
        <c:crosses val="autoZero"/>
        <c:crossBetween val="midCat"/>
        <c:majorUnit val="1"/>
        <c:minorUnit val="0.5"/>
      </c:valAx>
      <c:valAx>
        <c:axId val="222824704"/>
        <c:scaling>
          <c:orientation val="minMax"/>
          <c:max val="1"/>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GR</a:t>
                </a:r>
                <a:r>
                  <a:rPr lang="es-ES" sz="1800" baseline="0"/>
                  <a:t> d</a:t>
                </a:r>
                <a:r>
                  <a:rPr lang="es-ES" sz="1800" baseline="30000"/>
                  <a:t>-1</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ES"/>
          </a:p>
        </c:txPr>
        <c:crossAx val="222822784"/>
        <c:crosses val="autoZero"/>
        <c:crossBetween val="midCat"/>
        <c:majorUnit val="0.2"/>
      </c:valAx>
      <c:spPr>
        <a:noFill/>
        <a:ln w="12700">
          <a:solidFill>
            <a:schemeClr val="tx1"/>
          </a:solidFill>
        </a:ln>
        <a:effectLst/>
      </c:spPr>
    </c:plotArea>
    <c:legend>
      <c:legendPos val="r"/>
      <c:legendEntry>
        <c:idx val="1"/>
        <c:delete val="1"/>
      </c:legendEntry>
      <c:layout>
        <c:manualLayout>
          <c:xMode val="edge"/>
          <c:yMode val="edge"/>
          <c:x val="0.11309265887218643"/>
          <c:y val="0.11453304673899478"/>
          <c:w val="0.24088837208580724"/>
          <c:h val="0.1810111381861891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2000"/>
              <a:t>Ma</a:t>
            </a:r>
            <a:r>
              <a:rPr lang="en-US" baseline="0"/>
              <a:t> Alternating temperatures  0d</a:t>
            </a:r>
            <a:endParaRPr lang="en-US"/>
          </a:p>
        </c:rich>
      </c:tx>
      <c:overlay val="0"/>
    </c:title>
    <c:autoTitleDeleted val="0"/>
    <c:plotArea>
      <c:layout>
        <c:manualLayout>
          <c:layoutTarget val="inner"/>
          <c:xMode val="edge"/>
          <c:yMode val="edge"/>
          <c:x val="0.29260371304211469"/>
          <c:y val="9.91113548040371E-2"/>
          <c:w val="0.65355100463962679"/>
          <c:h val="0.79182136008075221"/>
        </c:manualLayout>
      </c:layout>
      <c:scatterChart>
        <c:scatterStyle val="smoothMarker"/>
        <c:varyColors val="0"/>
        <c:ser>
          <c:idx val="0"/>
          <c:order val="0"/>
          <c:tx>
            <c:strRef>
              <c:f>'Rel %Ger &amp; LogTt MaA0d'!$L$9</c:f>
              <c:strCache>
                <c:ptCount val="1"/>
                <c:pt idx="0">
                  <c:v>model</c:v>
                </c:pt>
              </c:strCache>
            </c:strRef>
          </c:tx>
          <c:spPr>
            <a:ln>
              <a:solidFill>
                <a:schemeClr val="tx1"/>
              </a:solidFill>
            </a:ln>
          </c:spPr>
          <c:marker>
            <c:symbol val="none"/>
          </c:marker>
          <c:xVal>
            <c:numRef>
              <c:f>'Rel %Ger &amp; LogTt MaA0d'!$L$10:$L$24</c:f>
              <c:numCache>
                <c:formatCode>0.00</c:formatCode>
                <c:ptCount val="15"/>
                <c:pt idx="0">
                  <c:v>1</c:v>
                </c:pt>
                <c:pt idx="1">
                  <c:v>1.25</c:v>
                </c:pt>
                <c:pt idx="2">
                  <c:v>1.5</c:v>
                </c:pt>
                <c:pt idx="3">
                  <c:v>1.75</c:v>
                </c:pt>
                <c:pt idx="4">
                  <c:v>2</c:v>
                </c:pt>
                <c:pt idx="5">
                  <c:v>2.25</c:v>
                </c:pt>
                <c:pt idx="6">
                  <c:v>2.5</c:v>
                </c:pt>
                <c:pt idx="7">
                  <c:v>2.75</c:v>
                </c:pt>
                <c:pt idx="8">
                  <c:v>3</c:v>
                </c:pt>
                <c:pt idx="9">
                  <c:v>3.25</c:v>
                </c:pt>
                <c:pt idx="10">
                  <c:v>3.5</c:v>
                </c:pt>
                <c:pt idx="11">
                  <c:v>3.75</c:v>
                </c:pt>
                <c:pt idx="12">
                  <c:v>4</c:v>
                </c:pt>
                <c:pt idx="13">
                  <c:v>4.25</c:v>
                </c:pt>
                <c:pt idx="14">
                  <c:v>4.5</c:v>
                </c:pt>
              </c:numCache>
            </c:numRef>
          </c:xVal>
          <c:yVal>
            <c:numRef>
              <c:f>'Rel %Ger &amp; LogTt MaA0d'!$M$10:$M$24</c:f>
              <c:numCache>
                <c:formatCode>0.00%</c:formatCode>
                <c:ptCount val="15"/>
                <c:pt idx="0">
                  <c:v>3.9434357228049403E-5</c:v>
                </c:pt>
                <c:pt idx="1">
                  <c:v>3.5382720894950182E-4</c:v>
                </c:pt>
                <c:pt idx="2">
                  <c:v>2.3612242437181324E-3</c:v>
                </c:pt>
                <c:pt idx="3">
                  <c:v>1.1781986555479261E-2</c:v>
                </c:pt>
                <c:pt idx="4">
                  <c:v>4.4288783424387676E-2</c:v>
                </c:pt>
                <c:pt idx="5">
                  <c:v>0.1267823911980494</c:v>
                </c:pt>
                <c:pt idx="6">
                  <c:v>0.2807827118060946</c:v>
                </c:pt>
                <c:pt idx="7">
                  <c:v>0.49230000763213405</c:v>
                </c:pt>
                <c:pt idx="8">
                  <c:v>0.7060609378577557</c:v>
                </c:pt>
                <c:pt idx="9">
                  <c:v>0.865014455135517</c:v>
                </c:pt>
                <c:pt idx="10">
                  <c:v>0.95197822902557194</c:v>
                </c:pt>
                <c:pt idx="11">
                  <c:v>0.9869781823877195</c:v>
                </c:pt>
                <c:pt idx="12">
                  <c:v>0.99733823819883072</c:v>
                </c:pt>
                <c:pt idx="13">
                  <c:v>0.99959300296216635</c:v>
                </c:pt>
                <c:pt idx="14">
                  <c:v>0.9999537003029797</c:v>
                </c:pt>
              </c:numCache>
            </c:numRef>
          </c:yVal>
          <c:smooth val="1"/>
          <c:extLst>
            <c:ext xmlns:c16="http://schemas.microsoft.com/office/drawing/2014/chart" uri="{C3380CC4-5D6E-409C-BE32-E72D297353CC}">
              <c16:uniqueId val="{00000000-7748-432A-ABFF-4B2CE44AB694}"/>
            </c:ext>
          </c:extLst>
        </c:ser>
        <c:dLbls>
          <c:showLegendKey val="0"/>
          <c:showVal val="0"/>
          <c:showCatName val="0"/>
          <c:showSerName val="0"/>
          <c:showPercent val="0"/>
          <c:showBubbleSize val="0"/>
        </c:dLbls>
        <c:axId val="227739136"/>
        <c:axId val="227745792"/>
      </c:scatterChart>
      <c:scatterChart>
        <c:scatterStyle val="lineMarker"/>
        <c:varyColors val="0"/>
        <c:ser>
          <c:idx val="2"/>
          <c:order val="1"/>
          <c:tx>
            <c:strRef>
              <c:f>'Rel %Ger &amp; LogTt MaA0d'!$D$2</c:f>
              <c:strCache>
                <c:ptCount val="1"/>
                <c:pt idx="0">
                  <c:v>20/25</c:v>
                </c:pt>
              </c:strCache>
            </c:strRef>
          </c:tx>
          <c:spPr>
            <a:ln w="19050">
              <a:noFill/>
            </a:ln>
          </c:spPr>
          <c:marker>
            <c:spPr>
              <a:solidFill>
                <a:schemeClr val="tx1"/>
              </a:solidFill>
              <a:ln>
                <a:noFill/>
              </a:ln>
            </c:spPr>
          </c:marker>
          <c:xVal>
            <c:numRef>
              <c:f>'Rel %Ger &amp; LogTt MaA0d'!$C$6:$C$25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MaA0d'!$D$6:$D$25</c:f>
              <c:numCache>
                <c:formatCode>0.00</c:formatCode>
                <c:ptCount val="20"/>
                <c:pt idx="0">
                  <c:v>0</c:v>
                </c:pt>
                <c:pt idx="1">
                  <c:v>0.12</c:v>
                </c:pt>
                <c:pt idx="2">
                  <c:v>0.16</c:v>
                </c:pt>
                <c:pt idx="3">
                  <c:v>0.39</c:v>
                </c:pt>
                <c:pt idx="4">
                  <c:v>0.46700000000000003</c:v>
                </c:pt>
                <c:pt idx="5">
                  <c:v>0.65</c:v>
                </c:pt>
                <c:pt idx="6">
                  <c:v>0.72</c:v>
                </c:pt>
                <c:pt idx="7">
                  <c:v>0.76</c:v>
                </c:pt>
                <c:pt idx="8">
                  <c:v>0.80220000000000002</c:v>
                </c:pt>
                <c:pt idx="9">
                  <c:v>0.83489999999999998</c:v>
                </c:pt>
                <c:pt idx="10">
                  <c:v>0.872</c:v>
                </c:pt>
                <c:pt idx="11">
                  <c:v>0.875</c:v>
                </c:pt>
                <c:pt idx="12">
                  <c:v>0.878</c:v>
                </c:pt>
                <c:pt idx="13">
                  <c:v>0.89219999999999999</c:v>
                </c:pt>
                <c:pt idx="14">
                  <c:v>0.9234</c:v>
                </c:pt>
                <c:pt idx="15">
                  <c:v>0.96699999999999997</c:v>
                </c:pt>
                <c:pt idx="16">
                  <c:v>0.96699999999999997</c:v>
                </c:pt>
                <c:pt idx="17">
                  <c:v>0.96699999999999997</c:v>
                </c:pt>
                <c:pt idx="18">
                  <c:v>0.96699999999999997</c:v>
                </c:pt>
                <c:pt idx="19">
                  <c:v>0.96699999999999997</c:v>
                </c:pt>
              </c:numCache>
            </c:numRef>
          </c:yVal>
          <c:smooth val="0"/>
          <c:extLst>
            <c:ext xmlns:c16="http://schemas.microsoft.com/office/drawing/2014/chart" uri="{C3380CC4-5D6E-409C-BE32-E72D297353CC}">
              <c16:uniqueId val="{00000001-7748-432A-ABFF-4B2CE44AB694}"/>
            </c:ext>
          </c:extLst>
        </c:ser>
        <c:ser>
          <c:idx val="3"/>
          <c:order val="2"/>
          <c:tx>
            <c:strRef>
              <c:f>'Rel %Ger &amp; LogTt MaA0d'!$F$2</c:f>
              <c:strCache>
                <c:ptCount val="1"/>
                <c:pt idx="0">
                  <c:v>15/25</c:v>
                </c:pt>
              </c:strCache>
            </c:strRef>
          </c:tx>
          <c:spPr>
            <a:ln w="19050">
              <a:noFill/>
            </a:ln>
          </c:spPr>
          <c:marker>
            <c:symbol val="triangle"/>
            <c:size val="5"/>
            <c:spPr>
              <a:solidFill>
                <a:schemeClr val="tx1"/>
              </a:solidFill>
              <a:ln>
                <a:solidFill>
                  <a:schemeClr val="tx1"/>
                </a:solidFill>
              </a:ln>
            </c:spPr>
          </c:marker>
          <c:xVal>
            <c:numRef>
              <c:f>'Rel %Ger &amp; LogTt MaA0d'!$E$6:$E$25</c:f>
              <c:numCache>
                <c:formatCode>0.00</c:formatCode>
                <c:ptCount val="20"/>
                <c:pt idx="0">
                  <c:v>1.9046422283039881</c:v>
                </c:pt>
                <c:pt idx="1">
                  <c:v>2.2056722239679694</c:v>
                </c:pt>
                <c:pt idx="2">
                  <c:v>2.3817634830236507</c:v>
                </c:pt>
                <c:pt idx="3">
                  <c:v>2.5067022196319506</c:v>
                </c:pt>
                <c:pt idx="4">
                  <c:v>2.6036122326400069</c:v>
                </c:pt>
                <c:pt idx="5">
                  <c:v>2.6827934786876315</c:v>
                </c:pt>
                <c:pt idx="6">
                  <c:v>2.749740268318245</c:v>
                </c:pt>
                <c:pt idx="7">
                  <c:v>2.8077322152959319</c:v>
                </c:pt>
                <c:pt idx="8">
                  <c:v>2.8588847377433129</c:v>
                </c:pt>
                <c:pt idx="9">
                  <c:v>2.9046422283039881</c:v>
                </c:pt>
                <c:pt idx="10">
                  <c:v>2.946034913462213</c:v>
                </c:pt>
                <c:pt idx="11">
                  <c:v>2.9838234743516128</c:v>
                </c:pt>
                <c:pt idx="12">
                  <c:v>3.0185855806108246</c:v>
                </c:pt>
                <c:pt idx="13">
                  <c:v>3.0507702639822263</c:v>
                </c:pt>
                <c:pt idx="14">
                  <c:v>3.0807334873596695</c:v>
                </c:pt>
                <c:pt idx="15">
                  <c:v>3.1087622109599127</c:v>
                </c:pt>
                <c:pt idx="16">
                  <c:v>3.1350911496822618</c:v>
                </c:pt>
                <c:pt idx="17">
                  <c:v>3.1599147334072941</c:v>
                </c:pt>
                <c:pt idx="18">
                  <c:v>3.183395829256817</c:v>
                </c:pt>
                <c:pt idx="19">
                  <c:v>3.2056722239679694</c:v>
                </c:pt>
              </c:numCache>
            </c:numRef>
          </c:xVal>
          <c:yVal>
            <c:numRef>
              <c:f>'Rel %Ger &amp; LogTt MaA0d'!$F$6:$F$25</c:f>
              <c:numCache>
                <c:formatCode>0.00</c:formatCode>
                <c:ptCount val="20"/>
                <c:pt idx="0">
                  <c:v>0.05</c:v>
                </c:pt>
                <c:pt idx="1">
                  <c:v>0.1</c:v>
                </c:pt>
                <c:pt idx="2">
                  <c:v>0.28000000000000003</c:v>
                </c:pt>
                <c:pt idx="3">
                  <c:v>0.34660000000000002</c:v>
                </c:pt>
                <c:pt idx="4">
                  <c:v>0.39219999999999999</c:v>
                </c:pt>
                <c:pt idx="5">
                  <c:v>0.42330000000000001</c:v>
                </c:pt>
                <c:pt idx="6">
                  <c:v>0.47889999999999999</c:v>
                </c:pt>
                <c:pt idx="7">
                  <c:v>0.52380000000000004</c:v>
                </c:pt>
                <c:pt idx="8">
                  <c:v>0.59640000000000004</c:v>
                </c:pt>
                <c:pt idx="9">
                  <c:v>0.62329999999999997</c:v>
                </c:pt>
                <c:pt idx="10">
                  <c:v>0.69769999999999999</c:v>
                </c:pt>
                <c:pt idx="11">
                  <c:v>0.74560000000000004</c:v>
                </c:pt>
                <c:pt idx="12">
                  <c:v>0.81220000000000003</c:v>
                </c:pt>
                <c:pt idx="13">
                  <c:v>0.84550000000000003</c:v>
                </c:pt>
                <c:pt idx="14">
                  <c:v>0.86770000000000003</c:v>
                </c:pt>
                <c:pt idx="15">
                  <c:v>0.91359999999999997</c:v>
                </c:pt>
                <c:pt idx="16">
                  <c:v>0.91359999999999997</c:v>
                </c:pt>
                <c:pt idx="17">
                  <c:v>0.91359999999999997</c:v>
                </c:pt>
                <c:pt idx="18">
                  <c:v>0.91359999999999997</c:v>
                </c:pt>
                <c:pt idx="19">
                  <c:v>0.91359999999999997</c:v>
                </c:pt>
              </c:numCache>
            </c:numRef>
          </c:yVal>
          <c:smooth val="0"/>
          <c:extLst>
            <c:ext xmlns:c16="http://schemas.microsoft.com/office/drawing/2014/chart" uri="{C3380CC4-5D6E-409C-BE32-E72D297353CC}">
              <c16:uniqueId val="{00000002-7748-432A-ABFF-4B2CE44AB694}"/>
            </c:ext>
          </c:extLst>
        </c:ser>
        <c:ser>
          <c:idx val="4"/>
          <c:order val="3"/>
          <c:tx>
            <c:strRef>
              <c:f>'Rel %Ger &amp; LogTt MaA0d'!$J$2</c:f>
              <c:strCache>
                <c:ptCount val="1"/>
                <c:pt idx="0">
                  <c:v>15/30</c:v>
                </c:pt>
              </c:strCache>
            </c:strRef>
          </c:tx>
          <c:spPr>
            <a:ln w="19050">
              <a:noFill/>
            </a:ln>
          </c:spPr>
          <c:marker>
            <c:symbol val="triangle"/>
            <c:size val="5"/>
            <c:spPr>
              <a:solidFill>
                <a:schemeClr val="tx1"/>
              </a:solidFill>
              <a:ln w="3175">
                <a:solidFill>
                  <a:schemeClr val="tx1"/>
                </a:solidFill>
              </a:ln>
            </c:spPr>
          </c:marker>
          <c:xVal>
            <c:numRef>
              <c:f>'Rel %Ger &amp; LogTt MaA0d'!$I$6:$I$25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MaA0d'!$J$6:$J$25</c:f>
              <c:numCache>
                <c:formatCode>0.00</c:formatCode>
                <c:ptCount val="20"/>
                <c:pt idx="0">
                  <c:v>4.9999999999999996E-2</c:v>
                </c:pt>
                <c:pt idx="1">
                  <c:v>0.25</c:v>
                </c:pt>
                <c:pt idx="2">
                  <c:v>0.3347</c:v>
                </c:pt>
                <c:pt idx="3">
                  <c:v>0.45</c:v>
                </c:pt>
                <c:pt idx="4">
                  <c:v>0.53</c:v>
                </c:pt>
                <c:pt idx="5">
                  <c:v>0.62</c:v>
                </c:pt>
                <c:pt idx="6">
                  <c:v>0.74</c:v>
                </c:pt>
                <c:pt idx="7">
                  <c:v>0.79</c:v>
                </c:pt>
                <c:pt idx="8">
                  <c:v>0.82</c:v>
                </c:pt>
                <c:pt idx="9">
                  <c:v>0.85</c:v>
                </c:pt>
                <c:pt idx="10">
                  <c:v>0.88</c:v>
                </c:pt>
                <c:pt idx="11">
                  <c:v>0.91</c:v>
                </c:pt>
                <c:pt idx="12">
                  <c:v>0.93076464646464652</c:v>
                </c:pt>
                <c:pt idx="13">
                  <c:v>0.93873131313131319</c:v>
                </c:pt>
                <c:pt idx="14">
                  <c:v>0.95959595959595967</c:v>
                </c:pt>
                <c:pt idx="15">
                  <c:v>0.96969696969696972</c:v>
                </c:pt>
                <c:pt idx="16">
                  <c:v>0.96969696969696972</c:v>
                </c:pt>
                <c:pt idx="17">
                  <c:v>0.96969696969696972</c:v>
                </c:pt>
                <c:pt idx="18">
                  <c:v>0.96969696969696972</c:v>
                </c:pt>
                <c:pt idx="19">
                  <c:v>0.96969696969696972</c:v>
                </c:pt>
              </c:numCache>
            </c:numRef>
          </c:yVal>
          <c:smooth val="0"/>
          <c:extLst>
            <c:ext xmlns:c16="http://schemas.microsoft.com/office/drawing/2014/chart" uri="{C3380CC4-5D6E-409C-BE32-E72D297353CC}">
              <c16:uniqueId val="{00000003-7748-432A-ABFF-4B2CE44AB694}"/>
            </c:ext>
          </c:extLst>
        </c:ser>
        <c:ser>
          <c:idx val="1"/>
          <c:order val="4"/>
          <c:tx>
            <c:strRef>
              <c:f>'Rel %Ger &amp; LogTt MaA0d'!$B$2</c:f>
              <c:strCache>
                <c:ptCount val="1"/>
                <c:pt idx="0">
                  <c:v>15/20</c:v>
                </c:pt>
              </c:strCache>
            </c:strRef>
          </c:tx>
          <c:spPr>
            <a:ln w="19050">
              <a:noFill/>
            </a:ln>
          </c:spPr>
          <c:marker>
            <c:symbol val="triangle"/>
            <c:size val="5"/>
            <c:spPr>
              <a:solidFill>
                <a:schemeClr val="tx1"/>
              </a:solidFill>
              <a:ln>
                <a:solidFill>
                  <a:schemeClr val="tx1"/>
                </a:solidFill>
              </a:ln>
            </c:spPr>
          </c:marker>
          <c:xVal>
            <c:numRef>
              <c:f>'Rel %Ger &amp; LogTt MaA0d'!$A$6:$A$25</c:f>
              <c:numCache>
                <c:formatCode>0.00</c:formatCode>
                <c:ptCount val="20"/>
                <c:pt idx="0">
                  <c:v>1.3072059481373999</c:v>
                </c:pt>
                <c:pt idx="1">
                  <c:v>1.6082359438013809</c:v>
                </c:pt>
                <c:pt idx="2">
                  <c:v>1.7843272028570623</c:v>
                </c:pt>
                <c:pt idx="3">
                  <c:v>1.9092659394653622</c:v>
                </c:pt>
                <c:pt idx="4">
                  <c:v>2.0061759524734186</c:v>
                </c:pt>
                <c:pt idx="5">
                  <c:v>2.0853571985210433</c:v>
                </c:pt>
                <c:pt idx="6">
                  <c:v>2.1523039881516568</c:v>
                </c:pt>
                <c:pt idx="7">
                  <c:v>2.2102959351293432</c:v>
                </c:pt>
                <c:pt idx="8">
                  <c:v>2.2614484575767246</c:v>
                </c:pt>
                <c:pt idx="9">
                  <c:v>2.3072059481373999</c:v>
                </c:pt>
                <c:pt idx="10">
                  <c:v>2.3485986332956248</c:v>
                </c:pt>
                <c:pt idx="11">
                  <c:v>2.3863871941850245</c:v>
                </c:pt>
                <c:pt idx="12">
                  <c:v>2.4211493004442364</c:v>
                </c:pt>
                <c:pt idx="13">
                  <c:v>2.4533339838156376</c:v>
                </c:pt>
                <c:pt idx="14">
                  <c:v>2.4832972071930812</c:v>
                </c:pt>
                <c:pt idx="15">
                  <c:v>2.5113259307933244</c:v>
                </c:pt>
                <c:pt idx="16">
                  <c:v>2.5376548695156735</c:v>
                </c:pt>
                <c:pt idx="17">
                  <c:v>2.5624784532407059</c:v>
                </c:pt>
                <c:pt idx="18">
                  <c:v>2.5859595490902287</c:v>
                </c:pt>
                <c:pt idx="19">
                  <c:v>2.6082359438013811</c:v>
                </c:pt>
              </c:numCache>
            </c:numRef>
          </c:xVal>
          <c:yVal>
            <c:numRef>
              <c:f>'Rel %Ger &amp; LogTt MaA0d'!$B$6:$B$25</c:f>
              <c:numCache>
                <c:formatCode>0.00</c:formatCode>
                <c:ptCount val="20"/>
                <c:pt idx="0">
                  <c:v>0</c:v>
                </c:pt>
                <c:pt idx="1">
                  <c:v>0</c:v>
                </c:pt>
                <c:pt idx="2">
                  <c:v>0</c:v>
                </c:pt>
                <c:pt idx="3">
                  <c:v>0</c:v>
                </c:pt>
                <c:pt idx="4">
                  <c:v>0</c:v>
                </c:pt>
                <c:pt idx="5">
                  <c:v>0</c:v>
                </c:pt>
                <c:pt idx="6">
                  <c:v>0</c:v>
                </c:pt>
                <c:pt idx="7">
                  <c:v>0.01</c:v>
                </c:pt>
                <c:pt idx="8">
                  <c:v>4.1000000000000002E-2</c:v>
                </c:pt>
                <c:pt idx="9">
                  <c:v>0.08</c:v>
                </c:pt>
                <c:pt idx="10">
                  <c:v>0.12</c:v>
                </c:pt>
                <c:pt idx="11">
                  <c:v>0.152</c:v>
                </c:pt>
                <c:pt idx="12">
                  <c:v>0.19320000000000001</c:v>
                </c:pt>
                <c:pt idx="13">
                  <c:v>0.23619999999999999</c:v>
                </c:pt>
                <c:pt idx="14">
                  <c:v>0.34343434343434343</c:v>
                </c:pt>
                <c:pt idx="15">
                  <c:v>0.43434343434343431</c:v>
                </c:pt>
                <c:pt idx="16">
                  <c:v>0.47</c:v>
                </c:pt>
                <c:pt idx="17">
                  <c:v>0.54</c:v>
                </c:pt>
                <c:pt idx="18">
                  <c:v>0.61</c:v>
                </c:pt>
                <c:pt idx="19">
                  <c:v>0.67</c:v>
                </c:pt>
              </c:numCache>
            </c:numRef>
          </c:yVal>
          <c:smooth val="0"/>
          <c:extLst>
            <c:ext xmlns:c16="http://schemas.microsoft.com/office/drawing/2014/chart" uri="{C3380CC4-5D6E-409C-BE32-E72D297353CC}">
              <c16:uniqueId val="{00000004-7748-432A-ABFF-4B2CE44AB694}"/>
            </c:ext>
          </c:extLst>
        </c:ser>
        <c:ser>
          <c:idx val="5"/>
          <c:order val="5"/>
          <c:tx>
            <c:strRef>
              <c:f>'Rel %Ger &amp; LogTt MaA0d'!$H$2</c:f>
              <c:strCache>
                <c:ptCount val="1"/>
                <c:pt idx="0">
                  <c:v>20/30</c:v>
                </c:pt>
              </c:strCache>
            </c:strRef>
          </c:tx>
          <c:spPr>
            <a:ln w="19050">
              <a:noFill/>
            </a:ln>
          </c:spPr>
          <c:marker>
            <c:symbol val="triangle"/>
            <c:size val="5"/>
            <c:spPr>
              <a:solidFill>
                <a:schemeClr val="tx1"/>
              </a:solidFill>
              <a:ln>
                <a:solidFill>
                  <a:schemeClr val="tx1"/>
                </a:solidFill>
              </a:ln>
            </c:spPr>
          </c:marker>
          <c:xVal>
            <c:numRef>
              <c:f>'Rel %Ger &amp; LogTt MaA0d'!$G$6:$G$25</c:f>
              <c:numCache>
                <c:formatCode>0.00</c:formatCode>
                <c:ptCount val="20"/>
                <c:pt idx="0">
                  <c:v>2.3016515581036141</c:v>
                </c:pt>
                <c:pt idx="1">
                  <c:v>2.6026815537675954</c:v>
                </c:pt>
                <c:pt idx="2">
                  <c:v>2.7787728128232767</c:v>
                </c:pt>
                <c:pt idx="3">
                  <c:v>2.9037115494315766</c:v>
                </c:pt>
                <c:pt idx="4">
                  <c:v>3.0006215624396333</c:v>
                </c:pt>
                <c:pt idx="5">
                  <c:v>3.079802808487258</c:v>
                </c:pt>
                <c:pt idx="6">
                  <c:v>3.146749598117871</c:v>
                </c:pt>
                <c:pt idx="7">
                  <c:v>3.2047415450955579</c:v>
                </c:pt>
                <c:pt idx="8">
                  <c:v>3.2558940675429393</c:v>
                </c:pt>
                <c:pt idx="9">
                  <c:v>3.3016515581036141</c:v>
                </c:pt>
                <c:pt idx="10">
                  <c:v>3.3430442432618395</c:v>
                </c:pt>
                <c:pt idx="11">
                  <c:v>3.3808328041512392</c:v>
                </c:pt>
                <c:pt idx="12">
                  <c:v>3.415594910410451</c:v>
                </c:pt>
                <c:pt idx="13">
                  <c:v>3.4477795937818523</c:v>
                </c:pt>
                <c:pt idx="14">
                  <c:v>3.4777428171592955</c:v>
                </c:pt>
                <c:pt idx="15">
                  <c:v>3.5057715407595391</c:v>
                </c:pt>
                <c:pt idx="16">
                  <c:v>3.5321004794818882</c:v>
                </c:pt>
                <c:pt idx="17">
                  <c:v>3.5569240632069201</c:v>
                </c:pt>
                <c:pt idx="18">
                  <c:v>3.5804051590564434</c:v>
                </c:pt>
                <c:pt idx="19">
                  <c:v>3.6026815537675954</c:v>
                </c:pt>
              </c:numCache>
            </c:numRef>
          </c:xVal>
          <c:yVal>
            <c:numRef>
              <c:f>'Rel %Ger &amp; LogTt MaA0d'!$H$6:$H$25</c:f>
              <c:numCache>
                <c:formatCode>0.00</c:formatCode>
                <c:ptCount val="20"/>
                <c:pt idx="0">
                  <c:v>0.08</c:v>
                </c:pt>
                <c:pt idx="1">
                  <c:v>0.20499999999999999</c:v>
                </c:pt>
                <c:pt idx="2">
                  <c:v>0.53</c:v>
                </c:pt>
                <c:pt idx="3">
                  <c:v>0.59</c:v>
                </c:pt>
                <c:pt idx="4">
                  <c:v>0.61699999999999999</c:v>
                </c:pt>
                <c:pt idx="5">
                  <c:v>0.74747474747474751</c:v>
                </c:pt>
                <c:pt idx="6">
                  <c:v>0.79797979797979801</c:v>
                </c:pt>
                <c:pt idx="7">
                  <c:v>0.80808080808080807</c:v>
                </c:pt>
                <c:pt idx="8">
                  <c:v>0.8376555555555556</c:v>
                </c:pt>
                <c:pt idx="9">
                  <c:v>0.85858585858585856</c:v>
                </c:pt>
                <c:pt idx="10">
                  <c:v>0.89898989898989912</c:v>
                </c:pt>
                <c:pt idx="11">
                  <c:v>0.94899999999999995</c:v>
                </c:pt>
                <c:pt idx="12">
                  <c:v>0.94899999999999995</c:v>
                </c:pt>
                <c:pt idx="13">
                  <c:v>0.94899999999999995</c:v>
                </c:pt>
                <c:pt idx="14">
                  <c:v>0.94899999999999995</c:v>
                </c:pt>
                <c:pt idx="15">
                  <c:v>0.94899999999999995</c:v>
                </c:pt>
                <c:pt idx="16">
                  <c:v>0.94899999999999995</c:v>
                </c:pt>
                <c:pt idx="17">
                  <c:v>0.94899999999999995</c:v>
                </c:pt>
                <c:pt idx="18">
                  <c:v>0.9494949494949495</c:v>
                </c:pt>
                <c:pt idx="19">
                  <c:v>0.9494949494949495</c:v>
                </c:pt>
              </c:numCache>
            </c:numRef>
          </c:yVal>
          <c:smooth val="0"/>
          <c:extLst>
            <c:ext xmlns:c16="http://schemas.microsoft.com/office/drawing/2014/chart" uri="{C3380CC4-5D6E-409C-BE32-E72D297353CC}">
              <c16:uniqueId val="{00000005-7748-432A-ABFF-4B2CE44AB694}"/>
            </c:ext>
          </c:extLst>
        </c:ser>
        <c:dLbls>
          <c:showLegendKey val="0"/>
          <c:showVal val="0"/>
          <c:showCatName val="0"/>
          <c:showSerName val="0"/>
          <c:showPercent val="0"/>
          <c:showBubbleSize val="0"/>
        </c:dLbls>
        <c:axId val="227739136"/>
        <c:axId val="227745792"/>
      </c:scatterChart>
      <c:valAx>
        <c:axId val="227739136"/>
        <c:scaling>
          <c:orientation val="minMax"/>
          <c:max val="5"/>
          <c:min val="1"/>
        </c:scaling>
        <c:delete val="0"/>
        <c:axPos val="b"/>
        <c:title>
          <c:tx>
            <c:rich>
              <a:bodyPr/>
              <a:lstStyle/>
              <a:p>
                <a:pPr>
                  <a:defRPr sz="1200" b="1" i="0" u="none" strike="noStrike" baseline="0">
                    <a:solidFill>
                      <a:srgbClr val="000000"/>
                    </a:solidFill>
                    <a:latin typeface="Arial"/>
                    <a:ea typeface="Arial"/>
                    <a:cs typeface="Arial"/>
                  </a:defRPr>
                </a:pPr>
                <a:r>
                  <a:rPr lang="es-ES"/>
                  <a:t>log Thermaltime (hºC)</a:t>
                </a:r>
              </a:p>
            </c:rich>
          </c:tx>
          <c:layout>
            <c:manualLayout>
              <c:xMode val="edge"/>
              <c:yMode val="edge"/>
              <c:x val="0.35773947243713367"/>
              <c:y val="0.93469750484735481"/>
            </c:manualLayout>
          </c:layout>
          <c:overlay val="0"/>
          <c:spPr>
            <a:noFill/>
            <a:ln w="25400">
              <a:noFill/>
            </a:ln>
          </c:spPr>
        </c:title>
        <c:numFmt formatCode="General" sourceLinked="0"/>
        <c:majorTickMark val="in"/>
        <c:minorTickMark val="in"/>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45792"/>
        <c:crosses val="autoZero"/>
        <c:crossBetween val="midCat"/>
        <c:majorUnit val="0.5"/>
        <c:minorUnit val="0.25"/>
      </c:valAx>
      <c:valAx>
        <c:axId val="227745792"/>
        <c:scaling>
          <c:orientation val="minMax"/>
          <c:max val="1"/>
        </c:scaling>
        <c:delete val="0"/>
        <c:axPos val="l"/>
        <c:title>
          <c:tx>
            <c:rich>
              <a:bodyPr/>
              <a:lstStyle/>
              <a:p>
                <a:pPr>
                  <a:defRPr sz="1200" b="1" i="0" u="none" strike="noStrike" baseline="0">
                    <a:solidFill>
                      <a:srgbClr val="000000"/>
                    </a:solidFill>
                    <a:latin typeface="Arial"/>
                    <a:ea typeface="Arial"/>
                    <a:cs typeface="Arial"/>
                  </a:defRPr>
                </a:pPr>
                <a:r>
                  <a:rPr lang="es-ES"/>
                  <a:t>Accumulated germination (%)</a:t>
                </a:r>
              </a:p>
            </c:rich>
          </c:tx>
          <c:layout>
            <c:manualLayout>
              <c:xMode val="edge"/>
              <c:yMode val="edge"/>
              <c:x val="4.6650528247091406E-2"/>
              <c:y val="0.3372018878568691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39136"/>
        <c:crossesAt val="1"/>
        <c:crossBetween val="midCat"/>
      </c:valAx>
      <c:spPr>
        <a:noFill/>
        <a:ln w="25400">
          <a:noFill/>
        </a:ln>
      </c:spPr>
    </c:plotArea>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manualLayout>
          <c:layoutTarget val="inner"/>
          <c:xMode val="edge"/>
          <c:yMode val="edge"/>
          <c:x val="5.3931563029666153E-2"/>
          <c:y val="0.13449814793682474"/>
          <c:w val="0.92962938181736321"/>
          <c:h val="0.84815965905827828"/>
        </c:manualLayout>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42875143159351403"/>
                  <c:y val="7.7049010372498519E-2"/>
                </c:manualLayout>
              </c:layout>
              <c:numFmt formatCode="#,##0.00" sourceLinked="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trendlineLbl>
          </c:trendline>
          <c:xVal>
            <c:numRef>
              <c:f>'Validation model'!$AI$40:$AI$104</c:f>
              <c:numCache>
                <c:formatCode>0.000</c:formatCode>
                <c:ptCount val="65"/>
                <c:pt idx="0">
                  <c:v>2.2375437381428749</c:v>
                </c:pt>
                <c:pt idx="1">
                  <c:v>2.2833012287035501</c:v>
                </c:pt>
                <c:pt idx="2">
                  <c:v>2.324693913861775</c:v>
                </c:pt>
                <c:pt idx="3">
                  <c:v>2.3624824747511748</c:v>
                </c:pt>
                <c:pt idx="4">
                  <c:v>2.3972445810103866</c:v>
                </c:pt>
                <c:pt idx="5">
                  <c:v>2.4294292643817879</c:v>
                </c:pt>
                <c:pt idx="6">
                  <c:v>2.459392487759231</c:v>
                </c:pt>
                <c:pt idx="7">
                  <c:v>2.4874212113594747</c:v>
                </c:pt>
                <c:pt idx="8">
                  <c:v>2.5137501500818238</c:v>
                </c:pt>
                <c:pt idx="9">
                  <c:v>2.5385737338068561</c:v>
                </c:pt>
                <c:pt idx="10">
                  <c:v>2.562054829656379</c:v>
                </c:pt>
                <c:pt idx="11">
                  <c:v>2.5843312243675314</c:v>
                </c:pt>
                <c:pt idx="12">
                  <c:v>2.1997551772534747</c:v>
                </c:pt>
                <c:pt idx="13">
                  <c:v>2.375846436309156</c:v>
                </c:pt>
                <c:pt idx="14">
                  <c:v>2.5007851729174559</c:v>
                </c:pt>
                <c:pt idx="15">
                  <c:v>2.5976951859255126</c:v>
                </c:pt>
                <c:pt idx="16">
                  <c:v>2.6768764319731373</c:v>
                </c:pt>
                <c:pt idx="17">
                  <c:v>2.7438232216037504</c:v>
                </c:pt>
                <c:pt idx="18">
                  <c:v>2.8018151685814372</c:v>
                </c:pt>
                <c:pt idx="19">
                  <c:v>2.8529676910288186</c:v>
                </c:pt>
                <c:pt idx="20">
                  <c:v>2.8987251815894934</c:v>
                </c:pt>
                <c:pt idx="21">
                  <c:v>2.9401178667477188</c:v>
                </c:pt>
                <c:pt idx="22">
                  <c:v>2.9779064276371185</c:v>
                </c:pt>
                <c:pt idx="23">
                  <c:v>3.0126685338963304</c:v>
                </c:pt>
                <c:pt idx="24">
                  <c:v>3.0448532172677316</c:v>
                </c:pt>
                <c:pt idx="25">
                  <c:v>3.0748164406451748</c:v>
                </c:pt>
                <c:pt idx="26">
                  <c:v>3.1028451642454185</c:v>
                </c:pt>
                <c:pt idx="27">
                  <c:v>2.6207604899942059</c:v>
                </c:pt>
                <c:pt idx="28">
                  <c:v>2.7456992266025058</c:v>
                </c:pt>
                <c:pt idx="29">
                  <c:v>2.842609239610562</c:v>
                </c:pt>
                <c:pt idx="30">
                  <c:v>2.9217904856581871</c:v>
                </c:pt>
                <c:pt idx="31">
                  <c:v>2.9887372752888002</c:v>
                </c:pt>
                <c:pt idx="32">
                  <c:v>3.046729222266487</c:v>
                </c:pt>
                <c:pt idx="33">
                  <c:v>3.0978817447138685</c:v>
                </c:pt>
                <c:pt idx="34">
                  <c:v>3.1436392352745433</c:v>
                </c:pt>
                <c:pt idx="35">
                  <c:v>3.1850319204327686</c:v>
                </c:pt>
                <c:pt idx="36">
                  <c:v>3.2228204813221684</c:v>
                </c:pt>
                <c:pt idx="37">
                  <c:v>3.2575825875813802</c:v>
                </c:pt>
                <c:pt idx="38">
                  <c:v>3.2897672709527814</c:v>
                </c:pt>
                <c:pt idx="39">
                  <c:v>3.3197304943302246</c:v>
                </c:pt>
                <c:pt idx="40">
                  <c:v>2.4446692309385245</c:v>
                </c:pt>
                <c:pt idx="41">
                  <c:v>2.6207604899942059</c:v>
                </c:pt>
                <c:pt idx="42">
                  <c:v>2.7456992266025058</c:v>
                </c:pt>
                <c:pt idx="43">
                  <c:v>2.842609239610562</c:v>
                </c:pt>
                <c:pt idx="44">
                  <c:v>2.9217904856581871</c:v>
                </c:pt>
                <c:pt idx="45">
                  <c:v>2.9887372752888002</c:v>
                </c:pt>
                <c:pt idx="46">
                  <c:v>3.046729222266487</c:v>
                </c:pt>
                <c:pt idx="47">
                  <c:v>3.0978817447138685</c:v>
                </c:pt>
                <c:pt idx="48">
                  <c:v>3.1436392352745433</c:v>
                </c:pt>
                <c:pt idx="49">
                  <c:v>3.1850319204327686</c:v>
                </c:pt>
                <c:pt idx="50">
                  <c:v>3.2228204813221684</c:v>
                </c:pt>
                <c:pt idx="51">
                  <c:v>3.2575825875813802</c:v>
                </c:pt>
                <c:pt idx="52">
                  <c:v>3.2897672709527814</c:v>
                </c:pt>
                <c:pt idx="53">
                  <c:v>3.3197304943302246</c:v>
                </c:pt>
                <c:pt idx="54">
                  <c:v>2.60031932975166</c:v>
                </c:pt>
                <c:pt idx="55">
                  <c:v>2.7764105888073423</c:v>
                </c:pt>
                <c:pt idx="56">
                  <c:v>2.9013493254156422</c:v>
                </c:pt>
                <c:pt idx="57">
                  <c:v>2.9982593384236988</c:v>
                </c:pt>
                <c:pt idx="58">
                  <c:v>3.0774405844713235</c:v>
                </c:pt>
                <c:pt idx="59">
                  <c:v>3.1443873741019366</c:v>
                </c:pt>
                <c:pt idx="60">
                  <c:v>3.2023793210796234</c:v>
                </c:pt>
                <c:pt idx="61">
                  <c:v>3.2535318435270049</c:v>
                </c:pt>
                <c:pt idx="62">
                  <c:v>3.2992893340876801</c:v>
                </c:pt>
                <c:pt idx="63">
                  <c:v>3.340682019245905</c:v>
                </c:pt>
                <c:pt idx="64">
                  <c:v>3.3784705801353048</c:v>
                </c:pt>
              </c:numCache>
            </c:numRef>
          </c:xVal>
          <c:yVal>
            <c:numRef>
              <c:f>'Validation model'!$AJ$40:$AJ$104</c:f>
              <c:numCache>
                <c:formatCode>0.00</c:formatCode>
                <c:ptCount val="65"/>
                <c:pt idx="0">
                  <c:v>-3.4</c:v>
                </c:pt>
                <c:pt idx="1">
                  <c:v>-2.5658280921402254</c:v>
                </c:pt>
                <c:pt idx="2">
                  <c:v>-2.0693912058263346</c:v>
                </c:pt>
                <c:pt idx="3">
                  <c:v>-1.7770032423371411</c:v>
                </c:pt>
                <c:pt idx="4">
                  <c:v>-1.4724470179865254</c:v>
                </c:pt>
                <c:pt idx="5">
                  <c:v>-1.2068360752558944</c:v>
                </c:pt>
                <c:pt idx="6">
                  <c:v>-0.66752638817703414</c:v>
                </c:pt>
                <c:pt idx="7">
                  <c:v>-0.27739366970035739</c:v>
                </c:pt>
                <c:pt idx="8">
                  <c:v>-0.13160018120952544</c:v>
                </c:pt>
                <c:pt idx="9">
                  <c:v>0.15170085291652832</c:v>
                </c:pt>
                <c:pt idx="10">
                  <c:v>0.44083325194595563</c:v>
                </c:pt>
                <c:pt idx="11">
                  <c:v>0.70319751641344708</c:v>
                </c:pt>
                <c:pt idx="12">
                  <c:v>-2.8390784635086139</c:v>
                </c:pt>
                <c:pt idx="13" formatCode="0.0">
                  <c:v>-1.0898786086993548</c:v>
                </c:pt>
                <c:pt idx="14" formatCode="0.0">
                  <c:v>-0.73851177507558752</c:v>
                </c:pt>
                <c:pt idx="15" formatCode="0.0">
                  <c:v>-0.52315722463704906</c:v>
                </c:pt>
                <c:pt idx="16" formatCode="0.0">
                  <c:v>-0.38364652031327812</c:v>
                </c:pt>
                <c:pt idx="17" formatCode="0.0">
                  <c:v>-0.14342487600478354</c:v>
                </c:pt>
                <c:pt idx="18" formatCode="0.0">
                  <c:v>4.6240652059473468E-2</c:v>
                </c:pt>
                <c:pt idx="19" formatCode="0.0">
                  <c:v>0.35422031416467703</c:v>
                </c:pt>
                <c:pt idx="20" formatCode="0.0">
                  <c:v>0.471253319603892</c:v>
                </c:pt>
                <c:pt idx="21" formatCode="0.0">
                  <c:v>0.81330101879100936</c:v>
                </c:pt>
                <c:pt idx="22" formatCode="0.0">
                  <c:v>1.0571602454017115</c:v>
                </c:pt>
                <c:pt idx="23" formatCode="0.0">
                  <c:v>1.4521247160531479</c:v>
                </c:pt>
                <c:pt idx="24" formatCode="0.0">
                  <c:v>1.6900700458275921</c:v>
                </c:pt>
                <c:pt idx="25" formatCode="0.0">
                  <c:v>1.8727167444345723</c:v>
                </c:pt>
                <c:pt idx="26" formatCode="0.0">
                  <c:v>2.3534153172181926</c:v>
                </c:pt>
                <c:pt idx="27">
                  <c:v>-2.92</c:v>
                </c:pt>
                <c:pt idx="28">
                  <c:v>-0.68720362665909718</c:v>
                </c:pt>
                <c:pt idx="29">
                  <c:v>-0.30136327270910018</c:v>
                </c:pt>
                <c:pt idx="30">
                  <c:v>0.54277722357259317</c:v>
                </c:pt>
                <c:pt idx="31">
                  <c:v>0.88997342355678144</c:v>
                </c:pt>
                <c:pt idx="32">
                  <c:v>1.1086626245216114</c:v>
                </c:pt>
                <c:pt idx="33">
                  <c:v>1.3658998223058187</c:v>
                </c:pt>
                <c:pt idx="34">
                  <c:v>1.5934246933566085</c:v>
                </c:pt>
                <c:pt idx="35">
                  <c:v>1.8985394315401074</c:v>
                </c:pt>
                <c:pt idx="36">
                  <c:v>1.9262373834566084</c:v>
                </c:pt>
                <c:pt idx="37">
                  <c:v>1.9544957124189999</c:v>
                </c:pt>
                <c:pt idx="38">
                  <c:v>2.0967992968651239</c:v>
                </c:pt>
                <c:pt idx="39">
                  <c:v>2.478089016688521</c:v>
                </c:pt>
                <c:pt idx="40" formatCode="0.0">
                  <c:v>-1.27</c:v>
                </c:pt>
                <c:pt idx="41" formatCode="0.0">
                  <c:v>-0.79750877807629927</c:v>
                </c:pt>
                <c:pt idx="42" formatCode="0.0">
                  <c:v>-0.26716043673098411</c:v>
                </c:pt>
                <c:pt idx="43" formatCode="0.0">
                  <c:v>7.2346703585382893E-2</c:v>
                </c:pt>
                <c:pt idx="44" formatCode="0.0">
                  <c:v>0.45675840249571492</c:v>
                </c:pt>
                <c:pt idx="45" formatCode="0.0">
                  <c:v>1.0273032609633277</c:v>
                </c:pt>
                <c:pt idx="46" formatCode="0.0">
                  <c:v>1.3108359498682975</c:v>
                </c:pt>
                <c:pt idx="47" formatCode="0.0">
                  <c:v>1.5047269583450693</c:v>
                </c:pt>
                <c:pt idx="48" formatCode="0.0">
                  <c:v>1.725269727959222</c:v>
                </c:pt>
                <c:pt idx="49" formatCode="0.0">
                  <c:v>1.9852272523961483</c:v>
                </c:pt>
                <c:pt idx="50" formatCode="0.0">
                  <c:v>2.3084160133048393</c:v>
                </c:pt>
                <c:pt idx="51" formatCode="0.0">
                  <c:v>2.5945721196041927</c:v>
                </c:pt>
                <c:pt idx="52" formatCode="0.0">
                  <c:v>2.7258193546438849</c:v>
                </c:pt>
                <c:pt idx="53" formatCode="0.0">
                  <c:v>3.1653640048896268</c:v>
                </c:pt>
                <c:pt idx="54">
                  <c:v>-1.7666467684129799</c:v>
                </c:pt>
                <c:pt idx="55">
                  <c:v>3.9896496999312248E-2</c:v>
                </c:pt>
                <c:pt idx="56">
                  <c:v>0.30163517495906905</c:v>
                </c:pt>
                <c:pt idx="57">
                  <c:v>0.42134471426726977</c:v>
                </c:pt>
                <c:pt idx="58">
                  <c:v>1.055371913283573</c:v>
                </c:pt>
                <c:pt idx="59">
                  <c:v>1.3514553386715109</c:v>
                </c:pt>
                <c:pt idx="60">
                  <c:v>1.4167192430726931</c:v>
                </c:pt>
                <c:pt idx="61">
                  <c:v>1.6238902007672569</c:v>
                </c:pt>
                <c:pt idx="62">
                  <c:v>1.7891681228699581</c:v>
                </c:pt>
                <c:pt idx="63">
                  <c:v>2.176232837528806</c:v>
                </c:pt>
                <c:pt idx="64">
                  <c:v>2.9188991014801164</c:v>
                </c:pt>
              </c:numCache>
            </c:numRef>
          </c:yVal>
          <c:smooth val="0"/>
          <c:extLst>
            <c:ext xmlns:c16="http://schemas.microsoft.com/office/drawing/2014/chart" uri="{C3380CC4-5D6E-409C-BE32-E72D297353CC}">
              <c16:uniqueId val="{00000001-2F12-49E9-9228-65EA5BF06765}"/>
            </c:ext>
          </c:extLst>
        </c:ser>
        <c:dLbls>
          <c:showLegendKey val="0"/>
          <c:showVal val="0"/>
          <c:showCatName val="0"/>
          <c:showSerName val="0"/>
          <c:showPercent val="0"/>
          <c:showBubbleSize val="0"/>
        </c:dLbls>
        <c:axId val="150103168"/>
        <c:axId val="150104704"/>
      </c:scatterChart>
      <c:valAx>
        <c:axId val="150103168"/>
        <c:scaling>
          <c:orientation val="minMax"/>
          <c:min val="1.9"/>
        </c:scaling>
        <c:delete val="0"/>
        <c:axPos val="b"/>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50104704"/>
        <c:crosses val="autoZero"/>
        <c:crossBetween val="midCat"/>
      </c:valAx>
      <c:valAx>
        <c:axId val="1501047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50103168"/>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linear"/>
            <c:dispRSqr val="1"/>
            <c:dispEq val="1"/>
            <c:trendlineLbl>
              <c:layout>
                <c:manualLayout>
                  <c:x val="2.106408573928259E-2"/>
                  <c:y val="0.22180555555555556"/>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400" baseline="0"/>
                      <a:t>y = 1,2597x - 0,6806</a:t>
                    </a:r>
                    <a:br>
                      <a:rPr lang="en-US" sz="1400" baseline="0"/>
                    </a:br>
                    <a:r>
                      <a:rPr lang="en-US" sz="1400" baseline="0"/>
                      <a:t>R² = 0,9035</a:t>
                    </a:r>
                    <a:endParaRPr lang="en-US" sz="14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trendlineLbl>
          </c:trendline>
          <c:xVal>
            <c:numRef>
              <c:f>'Validation model'!$G$44:$G$87</c:f>
              <c:numCache>
                <c:formatCode>0.000</c:formatCode>
                <c:ptCount val="44"/>
                <c:pt idx="0">
                  <c:v>1.8853612200315124</c:v>
                </c:pt>
                <c:pt idx="1">
                  <c:v>1.9822712330395689</c:v>
                </c:pt>
                <c:pt idx="2">
                  <c:v>2.0614524790871935</c:v>
                </c:pt>
                <c:pt idx="3">
                  <c:v>2.128399268717807</c:v>
                </c:pt>
                <c:pt idx="4">
                  <c:v>2.1863912156954934</c:v>
                </c:pt>
                <c:pt idx="5">
                  <c:v>2.2375437381428749</c:v>
                </c:pt>
                <c:pt idx="6">
                  <c:v>2.2833012287035501</c:v>
                </c:pt>
                <c:pt idx="7">
                  <c:v>2.324693913861775</c:v>
                </c:pt>
                <c:pt idx="8">
                  <c:v>2.3624824747511748</c:v>
                </c:pt>
                <c:pt idx="9">
                  <c:v>2.3972445810103866</c:v>
                </c:pt>
                <c:pt idx="10">
                  <c:v>2.4294292643817879</c:v>
                </c:pt>
                <c:pt idx="11">
                  <c:v>2.459392487759231</c:v>
                </c:pt>
                <c:pt idx="12">
                  <c:v>2.4874212113594747</c:v>
                </c:pt>
                <c:pt idx="13">
                  <c:v>2.5137501500818238</c:v>
                </c:pt>
                <c:pt idx="14">
                  <c:v>2.5385737338068561</c:v>
                </c:pt>
                <c:pt idx="15">
                  <c:v>2.562054829656379</c:v>
                </c:pt>
                <c:pt idx="16">
                  <c:v>2.5007851729174559</c:v>
                </c:pt>
                <c:pt idx="17">
                  <c:v>2.5976951859255126</c:v>
                </c:pt>
                <c:pt idx="18">
                  <c:v>2.6768764319731373</c:v>
                </c:pt>
                <c:pt idx="19">
                  <c:v>2.7438232216037504</c:v>
                </c:pt>
                <c:pt idx="20">
                  <c:v>2.8018151685814372</c:v>
                </c:pt>
                <c:pt idx="21">
                  <c:v>2.8529676910288186</c:v>
                </c:pt>
                <c:pt idx="22">
                  <c:v>2.8987251815894934</c:v>
                </c:pt>
                <c:pt idx="23">
                  <c:v>2.9401178667477188</c:v>
                </c:pt>
                <c:pt idx="24">
                  <c:v>2.9779064276371185</c:v>
                </c:pt>
                <c:pt idx="25">
                  <c:v>3.0126685338963304</c:v>
                </c:pt>
                <c:pt idx="26">
                  <c:v>3.0448532172677316</c:v>
                </c:pt>
                <c:pt idx="27">
                  <c:v>3.0748164406451748</c:v>
                </c:pt>
                <c:pt idx="28">
                  <c:v>2.4446692309385245</c:v>
                </c:pt>
                <c:pt idx="29">
                  <c:v>2.6207604899942059</c:v>
                </c:pt>
                <c:pt idx="30">
                  <c:v>2.7456992266025058</c:v>
                </c:pt>
                <c:pt idx="31">
                  <c:v>2.842609239610562</c:v>
                </c:pt>
                <c:pt idx="32">
                  <c:v>2.9217904856581871</c:v>
                </c:pt>
                <c:pt idx="33">
                  <c:v>2.9887372752888002</c:v>
                </c:pt>
                <c:pt idx="34">
                  <c:v>3.046729222266487</c:v>
                </c:pt>
                <c:pt idx="35">
                  <c:v>3.0978817447138685</c:v>
                </c:pt>
                <c:pt idx="36">
                  <c:v>3.1436392352745433</c:v>
                </c:pt>
                <c:pt idx="37">
                  <c:v>3.1850319204327686</c:v>
                </c:pt>
                <c:pt idx="38">
                  <c:v>3.2228204813221684</c:v>
                </c:pt>
                <c:pt idx="39">
                  <c:v>2.4446692309385245</c:v>
                </c:pt>
                <c:pt idx="40">
                  <c:v>2.6207604899942059</c:v>
                </c:pt>
                <c:pt idx="41">
                  <c:v>2.7456992266025058</c:v>
                </c:pt>
                <c:pt idx="42">
                  <c:v>2.842609239610562</c:v>
                </c:pt>
                <c:pt idx="43">
                  <c:v>2.9217904856581871</c:v>
                </c:pt>
              </c:numCache>
            </c:numRef>
          </c:xVal>
          <c:yVal>
            <c:numRef>
              <c:f>'Validation model'!$H$44:$H$87</c:f>
              <c:numCache>
                <c:formatCode>0.00</c:formatCode>
                <c:ptCount val="44"/>
                <c:pt idx="0">
                  <c:v>1.9641060426817334</c:v>
                </c:pt>
                <c:pt idx="1">
                  <c:v>2.0872780385644361</c:v>
                </c:pt>
                <c:pt idx="2">
                  <c:v>2.2335164154911107</c:v>
                </c:pt>
                <c:pt idx="3">
                  <c:v>2.3292825945112821</c:v>
                </c:pt>
                <c:pt idx="4">
                  <c:v>2.3856648570122791</c:v>
                </c:pt>
                <c:pt idx="5">
                  <c:v>2.4186453311434724</c:v>
                </c:pt>
                <c:pt idx="6">
                  <c:v>2.4769703287938665</c:v>
                </c:pt>
                <c:pt idx="7">
                  <c:v>2.540129559324197</c:v>
                </c:pt>
                <c:pt idx="8">
                  <c:v>2.5963620065025048</c:v>
                </c:pt>
                <c:pt idx="9">
                  <c:v>2.6482052675436187</c:v>
                </c:pt>
                <c:pt idx="10">
                  <c:v>2.7260586304480823</c:v>
                </c:pt>
                <c:pt idx="11">
                  <c:v>2.8305288842058562</c:v>
                </c:pt>
                <c:pt idx="12">
                  <c:v>2.879666356214492</c:v>
                </c:pt>
                <c:pt idx="13">
                  <c:v>2.9315096172556063</c:v>
                </c:pt>
                <c:pt idx="14">
                  <c:v>2.9877420644339128</c:v>
                </c:pt>
                <c:pt idx="15">
                  <c:v>2.9997158074796508</c:v>
                </c:pt>
                <c:pt idx="16">
                  <c:v>2.6057189311550313</c:v>
                </c:pt>
                <c:pt idx="17">
                  <c:v>2.7128077093837613</c:v>
                </c:pt>
                <c:pt idx="18">
                  <c:v>2.7870704425560331</c:v>
                </c:pt>
                <c:pt idx="19">
                  <c:v>2.843510503981808</c:v>
                </c:pt>
                <c:pt idx="20">
                  <c:v>2.9025553723162552</c:v>
                </c:pt>
                <c:pt idx="21">
                  <c:v>2.9778846316761229</c:v>
                </c:pt>
                <c:pt idx="22">
                  <c:v>3.0013816099959922</c:v>
                </c:pt>
                <c:pt idx="23">
                  <c:v>3.0659549571165736</c:v>
                </c:pt>
                <c:pt idx="24">
                  <c:v>3.1102656225389094</c:v>
                </c:pt>
                <c:pt idx="25">
                  <c:v>3.1794652700551498</c:v>
                </c:pt>
                <c:pt idx="26">
                  <c:v>3.1992960095354275</c:v>
                </c:pt>
                <c:pt idx="27">
                  <c:v>3.2678760595685694</c:v>
                </c:pt>
                <c:pt idx="28">
                  <c:v>2.4340726467631799</c:v>
                </c:pt>
                <c:pt idx="29">
                  <c:v>2.9645864310019219</c:v>
                </c:pt>
                <c:pt idx="30">
                  <c:v>3.0760790588182192</c:v>
                </c:pt>
                <c:pt idx="31">
                  <c:v>3.1965427246360449</c:v>
                </c:pt>
                <c:pt idx="32">
                  <c:v>3.2176345101169059</c:v>
                </c:pt>
                <c:pt idx="33">
                  <c:v>3.291537138035781</c:v>
                </c:pt>
                <c:pt idx="34">
                  <c:v>3.3541360936235378</c:v>
                </c:pt>
                <c:pt idx="35">
                  <c:v>3.3918090197916415</c:v>
                </c:pt>
                <c:pt idx="36">
                  <c:v>3.3918090197916415</c:v>
                </c:pt>
                <c:pt idx="37">
                  <c:v>3.4357606049553309</c:v>
                </c:pt>
                <c:pt idx="38">
                  <c:v>3.5637655810763773</c:v>
                </c:pt>
                <c:pt idx="39">
                  <c:v>2.5013557336344938</c:v>
                </c:pt>
                <c:pt idx="40">
                  <c:v>2.997967754293549</c:v>
                </c:pt>
                <c:pt idx="41">
                  <c:v>3.2912985466628624</c:v>
                </c:pt>
                <c:pt idx="42">
                  <c:v>3.3930898685785857</c:v>
                </c:pt>
                <c:pt idx="43">
                  <c:v>3.8228469643798131</c:v>
                </c:pt>
              </c:numCache>
            </c:numRef>
          </c:yVal>
          <c:smooth val="0"/>
          <c:extLst>
            <c:ext xmlns:c16="http://schemas.microsoft.com/office/drawing/2014/chart" uri="{C3380CC4-5D6E-409C-BE32-E72D297353CC}">
              <c16:uniqueId val="{00000000-0808-4BBB-ABFA-F16A4E95764D}"/>
            </c:ext>
          </c:extLst>
        </c:ser>
        <c:dLbls>
          <c:showLegendKey val="0"/>
          <c:showVal val="0"/>
          <c:showCatName val="0"/>
          <c:showSerName val="0"/>
          <c:showPercent val="0"/>
          <c:showBubbleSize val="0"/>
        </c:dLbls>
        <c:axId val="486751312"/>
        <c:axId val="486744096"/>
      </c:scatterChart>
      <c:valAx>
        <c:axId val="486751312"/>
        <c:scaling>
          <c:orientation val="minMax"/>
          <c:min val="1.8"/>
        </c:scaling>
        <c:delete val="0"/>
        <c:axPos val="b"/>
        <c:numFmt formatCode="0.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86744096"/>
        <c:crosses val="autoZero"/>
        <c:crossBetween val="midCat"/>
      </c:valAx>
      <c:valAx>
        <c:axId val="4867440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86751312"/>
        <c:crosses val="autoZero"/>
        <c:crossBetween val="midCat"/>
      </c:valAx>
      <c:spPr>
        <a:noFill/>
        <a:ln>
          <a:noFill/>
        </a:ln>
        <a:effectLst/>
      </c:spPr>
    </c:plotArea>
    <c:legend>
      <c:legendPos val="b"/>
      <c:legendEntry>
        <c:idx val="1"/>
        <c:delete val="1"/>
      </c:legendEntry>
      <c:legendEntry>
        <c:idx val="2"/>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37</xdr:col>
      <xdr:colOff>751267</xdr:colOff>
      <xdr:row>22</xdr:row>
      <xdr:rowOff>26831</xdr:rowOff>
    </xdr:from>
    <xdr:to>
      <xdr:col>48</xdr:col>
      <xdr:colOff>539622</xdr:colOff>
      <xdr:row>56</xdr:row>
      <xdr:rowOff>45536</xdr:rowOff>
    </xdr:to>
    <xdr:graphicFrame macro="">
      <xdr:nvGraphicFramePr>
        <xdr:cNvPr id="2" name="Gráfico 1">
          <a:extLst>
            <a:ext uri="{FF2B5EF4-FFF2-40B4-BE49-F238E27FC236}">
              <a16:creationId xmlns:a16="http://schemas.microsoft.com/office/drawing/2014/main" id="{B93552C2-904E-4CBE-AA0B-EEDA106AF1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485775</xdr:colOff>
      <xdr:row>1</xdr:row>
      <xdr:rowOff>47624</xdr:rowOff>
    </xdr:from>
    <xdr:to>
      <xdr:col>15</xdr:col>
      <xdr:colOff>66675</xdr:colOff>
      <xdr:row>17</xdr:row>
      <xdr:rowOff>19049</xdr:rowOff>
    </xdr:to>
    <xdr:graphicFrame macro="">
      <xdr:nvGraphicFramePr>
        <xdr:cNvPr id="3" name="Chart 1">
          <a:extLst>
            <a:ext uri="{FF2B5EF4-FFF2-40B4-BE49-F238E27FC236}">
              <a16:creationId xmlns:a16="http://schemas.microsoft.com/office/drawing/2014/main" id="{BDEB1F9D-BF9E-443A-AED4-76AF0562E7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523875</xdr:colOff>
      <xdr:row>6</xdr:row>
      <xdr:rowOff>80962</xdr:rowOff>
    </xdr:from>
    <xdr:to>
      <xdr:col>21</xdr:col>
      <xdr:colOff>523875</xdr:colOff>
      <xdr:row>20</xdr:row>
      <xdr:rowOff>157162</xdr:rowOff>
    </xdr:to>
    <xdr:graphicFrame macro="">
      <xdr:nvGraphicFramePr>
        <xdr:cNvPr id="7" name="Gráfico 6">
          <a:extLst>
            <a:ext uri="{FF2B5EF4-FFF2-40B4-BE49-F238E27FC236}">
              <a16:creationId xmlns:a16="http://schemas.microsoft.com/office/drawing/2014/main" id="{67F323A5-9CF4-4A46-B95D-8C5ED0C41A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0.39355</cdr:x>
      <cdr:y>0.03155</cdr:y>
    </cdr:from>
    <cdr:to>
      <cdr:x>0.3951</cdr:x>
      <cdr:y>1</cdr:y>
    </cdr:to>
    <cdr:cxnSp macro="">
      <cdr:nvCxnSpPr>
        <cdr:cNvPr id="2" name="Conector recto 1">
          <a:extLst xmlns:a="http://schemas.openxmlformats.org/drawingml/2006/main">
            <a:ext uri="{FF2B5EF4-FFF2-40B4-BE49-F238E27FC236}">
              <a16:creationId xmlns:a16="http://schemas.microsoft.com/office/drawing/2014/main" id="{C2FF3C6A-8F7F-4B54-A687-F2332757399C}"/>
            </a:ext>
          </a:extLst>
        </cdr:cNvPr>
        <cdr:cNvCxnSpPr/>
      </cdr:nvCxnSpPr>
      <cdr:spPr>
        <a:xfrm xmlns:a="http://schemas.openxmlformats.org/drawingml/2006/main">
          <a:off x="1634361" y="95249"/>
          <a:ext cx="6443" cy="2924176"/>
        </a:xfrm>
        <a:prstGeom xmlns:a="http://schemas.openxmlformats.org/drawingml/2006/main" prst="line">
          <a:avLst/>
        </a:prstGeom>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20</xdr:col>
      <xdr:colOff>285750</xdr:colOff>
      <xdr:row>10</xdr:row>
      <xdr:rowOff>171450</xdr:rowOff>
    </xdr:from>
    <xdr:to>
      <xdr:col>28</xdr:col>
      <xdr:colOff>203488</xdr:colOff>
      <xdr:row>28</xdr:row>
      <xdr:rowOff>105116</xdr:rowOff>
    </xdr:to>
    <xdr:graphicFrame macro="">
      <xdr:nvGraphicFramePr>
        <xdr:cNvPr id="2" name="Gráfico 14">
          <a:extLst>
            <a:ext uri="{FF2B5EF4-FFF2-40B4-BE49-F238E27FC236}">
              <a16:creationId xmlns:a16="http://schemas.microsoft.com/office/drawing/2014/main" id="{BFA89E53-0E34-410C-ADD5-5219D78B03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13</xdr:col>
      <xdr:colOff>161925</xdr:colOff>
      <xdr:row>2</xdr:row>
      <xdr:rowOff>161925</xdr:rowOff>
    </xdr:from>
    <xdr:to>
      <xdr:col>17</xdr:col>
      <xdr:colOff>270781</xdr:colOff>
      <xdr:row>39</xdr:row>
      <xdr:rowOff>187902</xdr:rowOff>
    </xdr:to>
    <xdr:graphicFrame macro="">
      <xdr:nvGraphicFramePr>
        <xdr:cNvPr id="3" name="Chart 23">
          <a:extLst>
            <a:ext uri="{FF2B5EF4-FFF2-40B4-BE49-F238E27FC236}">
              <a16:creationId xmlns:a16="http://schemas.microsoft.com/office/drawing/2014/main" id="{73D62C48-8C2F-4E99-BEE7-FA427C81E3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36</xdr:col>
      <xdr:colOff>228063</xdr:colOff>
      <xdr:row>40</xdr:row>
      <xdr:rowOff>37619</xdr:rowOff>
    </xdr:from>
    <xdr:to>
      <xdr:col>42</xdr:col>
      <xdr:colOff>332132</xdr:colOff>
      <xdr:row>58</xdr:row>
      <xdr:rowOff>45975</xdr:rowOff>
    </xdr:to>
    <xdr:graphicFrame macro="">
      <xdr:nvGraphicFramePr>
        <xdr:cNvPr id="2" name="Gráfico 3">
          <a:extLst>
            <a:ext uri="{FF2B5EF4-FFF2-40B4-BE49-F238E27FC236}">
              <a16:creationId xmlns:a16="http://schemas.microsoft.com/office/drawing/2014/main" id="{FE761015-324F-48E3-9524-7BA1ADD0AD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251731</xdr:colOff>
      <xdr:row>49</xdr:row>
      <xdr:rowOff>97971</xdr:rowOff>
    </xdr:from>
    <xdr:to>
      <xdr:col>15</xdr:col>
      <xdr:colOff>251731</xdr:colOff>
      <xdr:row>63</xdr:row>
      <xdr:rowOff>187778</xdr:rowOff>
    </xdr:to>
    <xdr:graphicFrame macro="">
      <xdr:nvGraphicFramePr>
        <xdr:cNvPr id="4" name="Gráfico 3">
          <a:extLst>
            <a:ext uri="{FF2B5EF4-FFF2-40B4-BE49-F238E27FC236}">
              <a16:creationId xmlns:a16="http://schemas.microsoft.com/office/drawing/2014/main" id="{CB683AB9-3AA6-4330-8E51-2C63D036FB0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esktop\Tifas%20Germinacion%20Mabel\Fin%20de%20semana\Graficas%20temperaturas%20variables%20%20y%20base%20nov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Var_luz_Pobl"/>
      <sheetName val="Luz_Variable"/>
      <sheetName val="Germinacion_Poblacion oscur"/>
      <sheetName val="Sin Luz 3 d"/>
      <sheetName val="Sin Luz 5 d "/>
      <sheetName val="Sin Luz 7 d"/>
      <sheetName val="Sin Luz 10 d"/>
      <sheetName val="Hoja3"/>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70"/>
  <sheetViews>
    <sheetView tabSelected="1" zoomScaleNormal="100" workbookViewId="0">
      <selection activeCell="J8" sqref="J8"/>
    </sheetView>
  </sheetViews>
  <sheetFormatPr baseColWidth="10" defaultRowHeight="15" x14ac:dyDescent="0.25"/>
  <cols>
    <col min="2" max="2" width="11.42578125" customWidth="1"/>
    <col min="3" max="3" width="13.5703125" customWidth="1"/>
    <col min="5" max="5" width="6.28515625" customWidth="1"/>
    <col min="6" max="6" width="5.7109375" customWidth="1"/>
    <col min="7" max="7" width="11" customWidth="1"/>
    <col min="8" max="23" width="12" customWidth="1"/>
    <col min="25" max="27" width="6.5703125" customWidth="1"/>
    <col min="30" max="31" width="6.5703125" customWidth="1"/>
    <col min="32" max="32" width="9.42578125" customWidth="1"/>
    <col min="38" max="38" width="15.5703125" customWidth="1"/>
  </cols>
  <sheetData>
    <row r="1" spans="1:41" x14ac:dyDescent="0.25">
      <c r="A1" s="1" t="s">
        <v>0</v>
      </c>
      <c r="B1" s="1" t="s">
        <v>36</v>
      </c>
      <c r="C1" s="1" t="s">
        <v>37</v>
      </c>
      <c r="H1" s="4"/>
      <c r="I1" s="4"/>
      <c r="J1" s="4"/>
      <c r="K1" s="4"/>
      <c r="L1" s="4"/>
      <c r="M1" s="4"/>
      <c r="N1" s="4"/>
      <c r="O1" s="4"/>
      <c r="P1" s="4"/>
      <c r="Q1" s="4"/>
      <c r="R1" s="4"/>
      <c r="S1" s="4"/>
      <c r="T1" s="4"/>
      <c r="U1" s="4"/>
      <c r="V1" s="4"/>
      <c r="W1" s="4"/>
      <c r="X1" s="34"/>
    </row>
    <row r="2" spans="1:41" x14ac:dyDescent="0.25">
      <c r="A2" s="2" t="s">
        <v>1</v>
      </c>
      <c r="B2" s="2" t="s">
        <v>2</v>
      </c>
      <c r="C2" s="2" t="s">
        <v>3</v>
      </c>
      <c r="D2" s="2" t="s">
        <v>4</v>
      </c>
      <c r="F2" s="3"/>
      <c r="H2" s="4"/>
      <c r="I2" s="4"/>
      <c r="J2" s="4"/>
      <c r="K2" s="4"/>
      <c r="L2" s="4"/>
      <c r="M2" s="4"/>
      <c r="N2" s="4"/>
      <c r="O2" s="4"/>
      <c r="P2" s="4"/>
      <c r="Q2" s="4"/>
      <c r="R2" s="4"/>
      <c r="S2" s="4"/>
      <c r="T2" s="4"/>
      <c r="U2" s="4"/>
      <c r="V2" s="4"/>
      <c r="W2" s="4"/>
      <c r="X2" s="34"/>
    </row>
    <row r="3" spans="1:41" x14ac:dyDescent="0.25">
      <c r="A3" s="2" t="s">
        <v>5</v>
      </c>
      <c r="B3" s="38">
        <f>24*D3</f>
        <v>379.0181764287513</v>
      </c>
      <c r="C3" s="29">
        <f>AK21</f>
        <v>2.7595303324993998</v>
      </c>
      <c r="D3" s="29">
        <f>EXP(C3)</f>
        <v>15.792424017864638</v>
      </c>
      <c r="F3" s="3"/>
      <c r="H3" s="34"/>
      <c r="I3" s="34"/>
      <c r="J3" s="34"/>
      <c r="K3" s="34"/>
      <c r="L3" s="34"/>
      <c r="M3" s="34"/>
      <c r="N3" s="34"/>
      <c r="O3" s="34"/>
      <c r="P3" s="34"/>
      <c r="Q3" s="34"/>
      <c r="R3" s="34"/>
      <c r="S3" s="34"/>
      <c r="T3" s="34"/>
      <c r="U3" s="34"/>
      <c r="V3" s="34"/>
      <c r="W3" s="34"/>
      <c r="X3" s="34"/>
    </row>
    <row r="4" spans="1:41" x14ac:dyDescent="0.25">
      <c r="A4" s="2" t="s">
        <v>6</v>
      </c>
      <c r="B4" s="80">
        <f>10^C4</f>
        <v>2.6301894576869591</v>
      </c>
      <c r="C4" s="30">
        <f>AK20</f>
        <v>0.41998703269679938</v>
      </c>
      <c r="F4" s="3"/>
      <c r="H4" s="34"/>
      <c r="I4" s="34"/>
      <c r="J4" s="34"/>
      <c r="K4" s="34"/>
      <c r="L4" s="34"/>
      <c r="M4" s="34"/>
      <c r="N4" s="34"/>
      <c r="O4" s="34"/>
      <c r="P4" s="34"/>
      <c r="Q4" s="34"/>
      <c r="R4" s="34"/>
      <c r="S4" s="34"/>
      <c r="T4" s="34"/>
      <c r="U4" s="34"/>
      <c r="V4" s="34"/>
      <c r="W4" s="34"/>
      <c r="X4" s="34"/>
      <c r="AI4" s="81"/>
      <c r="AJ4" s="81"/>
      <c r="AK4" s="81"/>
      <c r="AL4" s="81"/>
      <c r="AM4" s="81"/>
      <c r="AN4" s="81"/>
      <c r="AO4" s="81"/>
    </row>
    <row r="5" spans="1:41" x14ac:dyDescent="0.25">
      <c r="A5" s="2" t="s">
        <v>7</v>
      </c>
      <c r="B5" s="39">
        <v>16.7</v>
      </c>
      <c r="F5" s="3"/>
      <c r="H5" s="37"/>
      <c r="I5" s="37"/>
      <c r="J5" s="37"/>
      <c r="K5" s="37"/>
      <c r="L5" s="37"/>
      <c r="M5" s="37"/>
      <c r="N5" s="37"/>
      <c r="O5" s="37"/>
      <c r="P5" s="37"/>
      <c r="Q5" s="37"/>
      <c r="R5" s="37"/>
      <c r="S5" s="37"/>
      <c r="T5" s="37"/>
      <c r="U5" s="37"/>
      <c r="V5" s="37"/>
      <c r="W5" s="37"/>
      <c r="X5" s="34"/>
      <c r="AI5" s="82"/>
      <c r="AJ5" s="82"/>
      <c r="AK5" s="82"/>
      <c r="AL5" s="82"/>
      <c r="AM5" s="82"/>
      <c r="AN5" s="82"/>
      <c r="AO5" s="82"/>
    </row>
    <row r="6" spans="1:41" x14ac:dyDescent="0.25">
      <c r="A6" s="2" t="s">
        <v>8</v>
      </c>
      <c r="B6" s="38">
        <v>25</v>
      </c>
      <c r="F6" s="3"/>
      <c r="H6" s="34"/>
      <c r="I6" s="34"/>
      <c r="J6" s="34"/>
      <c r="K6" s="34"/>
      <c r="L6" s="34"/>
      <c r="M6" s="34"/>
      <c r="N6" s="34"/>
      <c r="O6" s="34"/>
      <c r="P6" s="34"/>
      <c r="Q6" s="34"/>
      <c r="R6" s="34"/>
      <c r="S6" s="34"/>
      <c r="T6" s="34"/>
      <c r="U6" s="34"/>
      <c r="V6" s="34"/>
      <c r="W6" s="34"/>
      <c r="X6" s="34"/>
      <c r="AI6" s="81"/>
      <c r="AJ6" s="81"/>
      <c r="AK6" s="81"/>
      <c r="AL6" s="81"/>
      <c r="AM6" s="81"/>
      <c r="AN6" s="81"/>
      <c r="AO6" s="81"/>
    </row>
    <row r="7" spans="1:41" x14ac:dyDescent="0.25">
      <c r="F7" s="3"/>
      <c r="H7" s="4"/>
      <c r="I7" s="4"/>
      <c r="J7" s="4"/>
      <c r="K7" s="4"/>
      <c r="L7" s="4"/>
      <c r="M7" s="4"/>
      <c r="N7" s="4"/>
      <c r="O7" s="4"/>
      <c r="P7" s="4"/>
      <c r="Q7" s="4"/>
      <c r="R7" s="4"/>
      <c r="S7" s="4"/>
      <c r="T7" s="4"/>
      <c r="U7" s="4"/>
      <c r="V7" s="4"/>
      <c r="W7" s="4"/>
    </row>
    <row r="8" spans="1:41" x14ac:dyDescent="0.25">
      <c r="C8" t="s">
        <v>9</v>
      </c>
      <c r="D8" t="s">
        <v>9</v>
      </c>
      <c r="H8" t="s">
        <v>10</v>
      </c>
      <c r="I8" t="s">
        <v>10</v>
      </c>
      <c r="M8" t="s">
        <v>11</v>
      </c>
      <c r="N8" t="s">
        <v>11</v>
      </c>
      <c r="R8" t="s">
        <v>12</v>
      </c>
      <c r="S8" t="s">
        <v>12</v>
      </c>
      <c r="W8" t="s">
        <v>13</v>
      </c>
      <c r="X8" t="s">
        <v>13</v>
      </c>
      <c r="AB8" t="s">
        <v>14</v>
      </c>
      <c r="AC8" t="s">
        <v>14</v>
      </c>
    </row>
    <row r="9" spans="1:41" x14ac:dyDescent="0.25">
      <c r="A9" s="7" t="s">
        <v>15</v>
      </c>
      <c r="B9" s="8" t="s">
        <v>16</v>
      </c>
      <c r="C9" s="9">
        <v>17.5</v>
      </c>
      <c r="D9" s="9">
        <v>17.5</v>
      </c>
      <c r="E9" s="9"/>
      <c r="F9" s="9"/>
      <c r="G9" s="9"/>
      <c r="H9" s="9">
        <v>22.5</v>
      </c>
      <c r="I9" s="9">
        <v>22.5</v>
      </c>
      <c r="J9" s="9"/>
      <c r="K9" s="9"/>
      <c r="L9" s="9"/>
      <c r="M9" s="9">
        <v>27.5</v>
      </c>
      <c r="N9" s="9">
        <v>27.5</v>
      </c>
      <c r="O9" s="9"/>
      <c r="P9" s="9"/>
      <c r="Q9" s="9"/>
      <c r="R9" s="9">
        <v>20</v>
      </c>
      <c r="S9" s="9">
        <v>20</v>
      </c>
      <c r="T9" s="9"/>
      <c r="U9" s="9"/>
      <c r="V9" s="9"/>
      <c r="W9" s="9">
        <v>25</v>
      </c>
      <c r="X9" s="9">
        <v>25</v>
      </c>
      <c r="Y9" s="9"/>
      <c r="Z9" s="9"/>
      <c r="AA9" s="9"/>
      <c r="AB9" s="9">
        <v>22.5</v>
      </c>
      <c r="AC9" s="9">
        <v>22.5</v>
      </c>
      <c r="AD9" s="9"/>
      <c r="AE9" s="9"/>
      <c r="AF9" s="9"/>
    </row>
    <row r="10" spans="1:41" x14ac:dyDescent="0.25">
      <c r="A10" s="7" t="s">
        <v>17</v>
      </c>
      <c r="B10" s="7" t="s">
        <v>18</v>
      </c>
      <c r="C10" s="7" t="s">
        <v>19</v>
      </c>
      <c r="D10" s="10" t="s">
        <v>20</v>
      </c>
      <c r="E10" s="10"/>
      <c r="F10" s="10"/>
      <c r="G10" s="10"/>
      <c r="H10" s="7" t="s">
        <v>19</v>
      </c>
      <c r="I10" s="10" t="s">
        <v>20</v>
      </c>
      <c r="J10" s="10"/>
      <c r="K10" s="10"/>
      <c r="L10" s="10"/>
      <c r="M10" s="7" t="s">
        <v>19</v>
      </c>
      <c r="N10" s="10" t="s">
        <v>20</v>
      </c>
      <c r="O10" s="10"/>
      <c r="P10" s="10"/>
      <c r="Q10" s="10"/>
      <c r="R10" s="7" t="s">
        <v>19</v>
      </c>
      <c r="S10" s="10" t="s">
        <v>20</v>
      </c>
      <c r="T10" s="10"/>
      <c r="U10" s="10"/>
      <c r="V10" s="10"/>
      <c r="W10" s="7" t="s">
        <v>19</v>
      </c>
      <c r="X10" s="10" t="s">
        <v>20</v>
      </c>
      <c r="Y10" s="10"/>
      <c r="Z10" s="10"/>
      <c r="AA10" s="10"/>
      <c r="AB10" s="7" t="s">
        <v>19</v>
      </c>
      <c r="AC10" s="10" t="s">
        <v>20</v>
      </c>
      <c r="AD10" s="10"/>
      <c r="AE10" s="10"/>
      <c r="AF10" s="10"/>
    </row>
    <row r="11" spans="1:41" ht="18.75" x14ac:dyDescent="0.3">
      <c r="A11" s="7" t="s">
        <v>21</v>
      </c>
      <c r="B11" s="7" t="s">
        <v>22</v>
      </c>
      <c r="C11" s="7" t="s">
        <v>23</v>
      </c>
      <c r="D11" s="10" t="s">
        <v>24</v>
      </c>
      <c r="E11" s="11" t="s">
        <v>35</v>
      </c>
      <c r="F11" s="11" t="s">
        <v>34</v>
      </c>
      <c r="G11" s="11" t="s">
        <v>25</v>
      </c>
      <c r="H11" s="7" t="s">
        <v>23</v>
      </c>
      <c r="I11" s="10" t="s">
        <v>24</v>
      </c>
      <c r="J11" s="11" t="s">
        <v>35</v>
      </c>
      <c r="K11" s="11" t="s">
        <v>34</v>
      </c>
      <c r="L11" s="11" t="s">
        <v>25</v>
      </c>
      <c r="M11" s="7" t="s">
        <v>23</v>
      </c>
      <c r="N11" s="10" t="s">
        <v>24</v>
      </c>
      <c r="O11" s="11" t="s">
        <v>35</v>
      </c>
      <c r="P11" s="11" t="s">
        <v>34</v>
      </c>
      <c r="Q11" s="11" t="s">
        <v>25</v>
      </c>
      <c r="R11" s="7" t="s">
        <v>23</v>
      </c>
      <c r="S11" s="10" t="s">
        <v>24</v>
      </c>
      <c r="T11" s="11" t="s">
        <v>35</v>
      </c>
      <c r="U11" s="11" t="s">
        <v>34</v>
      </c>
      <c r="V11" s="11" t="s">
        <v>25</v>
      </c>
      <c r="W11" s="7" t="s">
        <v>23</v>
      </c>
      <c r="X11" s="10" t="s">
        <v>24</v>
      </c>
      <c r="Y11" s="11" t="s">
        <v>35</v>
      </c>
      <c r="Z11" s="11" t="s">
        <v>34</v>
      </c>
      <c r="AA11" s="11" t="s">
        <v>25</v>
      </c>
      <c r="AB11" s="7" t="s">
        <v>23</v>
      </c>
      <c r="AC11" s="10" t="s">
        <v>24</v>
      </c>
      <c r="AD11" s="11" t="s">
        <v>35</v>
      </c>
      <c r="AE11" s="11" t="s">
        <v>34</v>
      </c>
      <c r="AF11" s="11" t="s">
        <v>25</v>
      </c>
    </row>
    <row r="12" spans="1:41" x14ac:dyDescent="0.25">
      <c r="A12" s="12">
        <v>1</v>
      </c>
      <c r="B12" s="12">
        <f>A12*24</f>
        <v>24</v>
      </c>
      <c r="C12" s="13">
        <f t="shared" ref="C12:C31" si="0">LOG(($D$9-$B$5)*$B12)</f>
        <v>1.2833012287035499</v>
      </c>
      <c r="D12" s="4">
        <v>0</v>
      </c>
      <c r="E12" s="14"/>
      <c r="F12" s="14"/>
      <c r="G12" s="14"/>
      <c r="H12" s="13">
        <f t="shared" ref="H12:H31" si="1">LOG((I$9-$B$5)*$B12)</f>
        <v>2.1436392352745433</v>
      </c>
      <c r="I12" s="34">
        <v>0</v>
      </c>
      <c r="J12" s="15"/>
      <c r="K12" s="15"/>
      <c r="L12" s="15"/>
      <c r="M12" s="13">
        <f t="shared" ref="M12:M31" si="2">LOG((N$9-$B$5)*$B12)</f>
        <v>2.4136349971985558</v>
      </c>
      <c r="N12" s="4">
        <v>0</v>
      </c>
      <c r="O12" s="14"/>
      <c r="P12" s="14"/>
      <c r="Q12" s="14"/>
      <c r="R12" s="13">
        <f t="shared" ref="R12:R31" si="3">LOG((S$9-$B$5)*$B12)</f>
        <v>1.8987251815894937</v>
      </c>
      <c r="S12" s="4">
        <v>0.05</v>
      </c>
      <c r="T12" s="15">
        <f t="shared" ref="T12:T27" si="4">(S12/1)</f>
        <v>0.05</v>
      </c>
      <c r="U12" s="15">
        <f>(T12-T$12)/(1-T$12)</f>
        <v>0</v>
      </c>
      <c r="V12" s="14"/>
      <c r="W12" s="13">
        <f t="shared" ref="W12:W31" si="5">LOG((X$9-$B$5)*$B12)</f>
        <v>2.2992893340876801</v>
      </c>
      <c r="X12" s="37">
        <v>0.08</v>
      </c>
      <c r="Y12" s="15">
        <f>(X12/1)</f>
        <v>0.08</v>
      </c>
      <c r="Z12" s="15">
        <f>(Y12-Y$12)/(1-Y$12)</f>
        <v>0</v>
      </c>
      <c r="AA12" s="14"/>
      <c r="AB12" s="13">
        <f t="shared" ref="AB12:AB31" si="6">LOG((AC$9-$B$5)*$B12)</f>
        <v>2.1436392352745433</v>
      </c>
      <c r="AC12" s="34">
        <v>4.9999999999999996E-2</v>
      </c>
      <c r="AD12" s="15">
        <f>(AC12/1)</f>
        <v>4.9999999999999996E-2</v>
      </c>
      <c r="AE12" s="15">
        <f>(AD12-AD$12)/(1-AD$12)</f>
        <v>0</v>
      </c>
      <c r="AF12" s="14"/>
    </row>
    <row r="13" spans="1:41" x14ac:dyDescent="0.25">
      <c r="A13" s="12">
        <v>2</v>
      </c>
      <c r="B13" s="12">
        <f t="shared" ref="B13:B31" si="7">A13*24</f>
        <v>48</v>
      </c>
      <c r="C13" s="13">
        <f t="shared" si="0"/>
        <v>1.5843312243675312</v>
      </c>
      <c r="D13" s="4">
        <v>0</v>
      </c>
      <c r="E13" s="14"/>
      <c r="F13" s="14"/>
      <c r="G13" s="14"/>
      <c r="H13" s="13">
        <f t="shared" si="1"/>
        <v>2.4446692309385245</v>
      </c>
      <c r="I13" s="34">
        <v>0.12</v>
      </c>
      <c r="J13" s="15">
        <f>(I13/1)</f>
        <v>0.12</v>
      </c>
      <c r="K13" s="15">
        <f>(J13-J$13)/(1-J$13)</f>
        <v>0</v>
      </c>
      <c r="L13" s="35"/>
      <c r="M13" s="13">
        <f t="shared" si="2"/>
        <v>2.714664992862537</v>
      </c>
      <c r="N13" s="4">
        <v>6.0600000000000001E-2</v>
      </c>
      <c r="O13" s="15">
        <f>(N13/1)</f>
        <v>6.0600000000000001E-2</v>
      </c>
      <c r="P13" s="15">
        <f>(O13-O$13)/(1-O$13)</f>
        <v>0</v>
      </c>
      <c r="Q13" s="14"/>
      <c r="R13" s="13">
        <f t="shared" si="3"/>
        <v>2.1997551772534747</v>
      </c>
      <c r="S13" s="4">
        <v>0.1</v>
      </c>
      <c r="T13" s="15">
        <f t="shared" si="4"/>
        <v>0.1</v>
      </c>
      <c r="U13" s="15">
        <f t="shared" ref="U13:U27" si="8">(T13-T$12)/(1-T$12)</f>
        <v>5.2631578947368425E-2</v>
      </c>
      <c r="V13" s="35">
        <f t="shared" ref="V13:V27" si="9">LN(U13/(1-T13))</f>
        <v>-2.8390784635086139</v>
      </c>
      <c r="W13" s="13">
        <f t="shared" si="5"/>
        <v>2.6003193297516614</v>
      </c>
      <c r="X13" s="37">
        <v>0.20499999999999999</v>
      </c>
      <c r="Y13" s="15">
        <f t="shared" ref="Y13:Y23" si="10">(X13/1)</f>
        <v>0.20499999999999999</v>
      </c>
      <c r="Z13" s="15">
        <f t="shared" ref="Z13:Z23" si="11">(Y13-Y$12)/(1-Y$12)</f>
        <v>0.1358695652173913</v>
      </c>
      <c r="AA13" s="35">
        <f>LN(Z13/(1-Y13))</f>
        <v>-1.7666467684129799</v>
      </c>
      <c r="AB13" s="13">
        <f t="shared" si="6"/>
        <v>2.4446692309385245</v>
      </c>
      <c r="AC13" s="34">
        <v>0.25</v>
      </c>
      <c r="AD13" s="15">
        <f>(AC13/1)</f>
        <v>0.25</v>
      </c>
      <c r="AE13" s="15">
        <f t="shared" ref="AE13:AE26" si="12">(AD13-AD$12)/(1-AD$12)</f>
        <v>0.2105263157894737</v>
      </c>
      <c r="AF13" s="35">
        <f>LN(AE13/(1-AD13))</f>
        <v>-1.2704625455947687</v>
      </c>
    </row>
    <row r="14" spans="1:41" x14ac:dyDescent="0.25">
      <c r="A14" s="12">
        <v>3</v>
      </c>
      <c r="B14" s="12">
        <f t="shared" si="7"/>
        <v>72</v>
      </c>
      <c r="C14" s="13">
        <f t="shared" si="0"/>
        <v>1.7604224834232125</v>
      </c>
      <c r="D14" s="4">
        <v>0</v>
      </c>
      <c r="E14" s="14"/>
      <c r="F14" s="14"/>
      <c r="G14" s="14"/>
      <c r="H14" s="13">
        <f t="shared" si="1"/>
        <v>2.6207604899942059</v>
      </c>
      <c r="I14" s="34">
        <v>0.16</v>
      </c>
      <c r="J14" s="15">
        <f>(I14/1)</f>
        <v>0.16</v>
      </c>
      <c r="K14" s="15">
        <f t="shared" ref="K14:K26" si="13">(J14-J$13)/(1-J$13)</f>
        <v>4.5454545454545463E-2</v>
      </c>
      <c r="L14" s="35">
        <f t="shared" ref="L14:L26" si="14">LN(K14/(1-J14))</f>
        <v>-2.9166890662135381</v>
      </c>
      <c r="M14" s="13">
        <f t="shared" si="2"/>
        <v>2.8907562519182184</v>
      </c>
      <c r="N14" s="4">
        <v>0.15440000000000001</v>
      </c>
      <c r="O14" s="15">
        <f>(N14/1)</f>
        <v>0.15440000000000001</v>
      </c>
      <c r="P14" s="15">
        <f>(O14-O$13)/(1-O$13)</f>
        <v>9.9850968703427731E-2</v>
      </c>
      <c r="Q14" s="15">
        <f>LN(P14/(1-O14))</f>
        <v>-2.1363676731546066</v>
      </c>
      <c r="R14" s="13">
        <f t="shared" si="3"/>
        <v>2.375846436309156</v>
      </c>
      <c r="S14" s="4">
        <v>0.28000000000000003</v>
      </c>
      <c r="T14" s="15">
        <f t="shared" si="4"/>
        <v>0.28000000000000003</v>
      </c>
      <c r="U14" s="15">
        <f t="shared" si="8"/>
        <v>0.2421052631578948</v>
      </c>
      <c r="V14" s="15">
        <f t="shared" si="9"/>
        <v>-1.0898786086993548</v>
      </c>
      <c r="W14" s="13">
        <f t="shared" si="5"/>
        <v>2.7764105888073423</v>
      </c>
      <c r="X14" s="37">
        <v>0.53</v>
      </c>
      <c r="Y14" s="15">
        <f t="shared" si="10"/>
        <v>0.53</v>
      </c>
      <c r="Z14" s="15">
        <f t="shared" si="11"/>
        <v>0.4891304347826087</v>
      </c>
      <c r="AA14" s="35">
        <f t="shared" ref="AA14:AA23" si="15">LN(Z14/(1-Y14))</f>
        <v>3.9896496999312248E-2</v>
      </c>
      <c r="AB14" s="13">
        <f t="shared" si="6"/>
        <v>2.6207604899942059</v>
      </c>
      <c r="AC14" s="34">
        <v>0.3347</v>
      </c>
      <c r="AD14" s="15">
        <f t="shared" ref="AD14:AD26" si="16">(AC14/1)</f>
        <v>0.3347</v>
      </c>
      <c r="AE14" s="15">
        <f t="shared" si="12"/>
        <v>0.29968421052631583</v>
      </c>
      <c r="AF14" s="15">
        <f>LN(AE14/(1-AD14))</f>
        <v>-0.79750877807629927</v>
      </c>
    </row>
    <row r="15" spans="1:41" x14ac:dyDescent="0.25">
      <c r="A15" s="12">
        <v>4</v>
      </c>
      <c r="B15" s="12">
        <f t="shared" si="7"/>
        <v>96</v>
      </c>
      <c r="C15" s="13">
        <f t="shared" si="0"/>
        <v>1.8853612200315124</v>
      </c>
      <c r="D15" s="4">
        <v>0</v>
      </c>
      <c r="E15" s="14"/>
      <c r="F15" s="14"/>
      <c r="G15" s="14"/>
      <c r="H15" s="13">
        <f t="shared" si="1"/>
        <v>2.7456992266025058</v>
      </c>
      <c r="I15" s="34">
        <v>0.39</v>
      </c>
      <c r="J15" s="15">
        <f>(I15/1)</f>
        <v>0.39</v>
      </c>
      <c r="K15" s="15">
        <f t="shared" si="13"/>
        <v>0.30681818181818182</v>
      </c>
      <c r="L15" s="35">
        <f t="shared" si="14"/>
        <v>-0.68720362665909718</v>
      </c>
      <c r="M15" s="13">
        <f t="shared" si="2"/>
        <v>3.0156949885265183</v>
      </c>
      <c r="N15" s="4">
        <v>0.255</v>
      </c>
      <c r="O15" s="15">
        <f>(N15/1)</f>
        <v>0.255</v>
      </c>
      <c r="P15" s="15">
        <f>(O15-O$13)/(1-O$13)</f>
        <v>0.20694060038322334</v>
      </c>
      <c r="Q15" s="15">
        <f>LN(P15/(1-O15))</f>
        <v>-1.2809524209639784</v>
      </c>
      <c r="R15" s="13">
        <f t="shared" si="3"/>
        <v>2.5007851729174559</v>
      </c>
      <c r="S15" s="4">
        <v>0.34660000000000002</v>
      </c>
      <c r="T15" s="15">
        <f t="shared" si="4"/>
        <v>0.34660000000000002</v>
      </c>
      <c r="U15" s="15">
        <f t="shared" si="8"/>
        <v>0.31221052631578949</v>
      </c>
      <c r="V15" s="15">
        <f t="shared" si="9"/>
        <v>-0.73851177507558752</v>
      </c>
      <c r="W15" s="13">
        <f t="shared" si="5"/>
        <v>2.9013493254156422</v>
      </c>
      <c r="X15" s="37">
        <v>0.59</v>
      </c>
      <c r="Y15" s="15">
        <f t="shared" si="10"/>
        <v>0.59</v>
      </c>
      <c r="Z15" s="15">
        <f t="shared" si="11"/>
        <v>0.55434782608695654</v>
      </c>
      <c r="AA15" s="35">
        <f t="shared" si="15"/>
        <v>0.30163517495906905</v>
      </c>
      <c r="AB15" s="13">
        <f t="shared" si="6"/>
        <v>2.7456992266025058</v>
      </c>
      <c r="AC15" s="34">
        <v>0.45</v>
      </c>
      <c r="AD15" s="15">
        <f t="shared" si="16"/>
        <v>0.45</v>
      </c>
      <c r="AE15" s="15">
        <f t="shared" si="12"/>
        <v>0.4210526315789474</v>
      </c>
      <c r="AF15" s="15">
        <f t="shared" ref="AF15:AF26" si="17">LN(AE15/(1-AD15))</f>
        <v>-0.26716043673098411</v>
      </c>
      <c r="AJ15" t="s">
        <v>26</v>
      </c>
      <c r="AK15" s="16">
        <f>SLOPE(AK25:AK89,AJ25:AJ89)</f>
        <v>4.318703252782691</v>
      </c>
    </row>
    <row r="16" spans="1:41" x14ac:dyDescent="0.25">
      <c r="A16" s="12">
        <v>5</v>
      </c>
      <c r="B16" s="12">
        <f t="shared" si="7"/>
        <v>120</v>
      </c>
      <c r="C16" s="13">
        <f t="shared" si="0"/>
        <v>1.9822712330395689</v>
      </c>
      <c r="D16" s="4">
        <v>0</v>
      </c>
      <c r="E16" s="14"/>
      <c r="F16" s="14"/>
      <c r="G16" s="14"/>
      <c r="H16" s="13">
        <f t="shared" si="1"/>
        <v>2.842609239610562</v>
      </c>
      <c r="I16" s="34">
        <v>0.46700000000000003</v>
      </c>
      <c r="J16" s="15">
        <f>(I16/1)</f>
        <v>0.46700000000000003</v>
      </c>
      <c r="K16" s="15">
        <f t="shared" si="13"/>
        <v>0.39431818181818185</v>
      </c>
      <c r="L16" s="35">
        <f t="shared" si="14"/>
        <v>-0.30136327270910018</v>
      </c>
      <c r="M16" s="13">
        <f t="shared" si="2"/>
        <v>3.1126050015345745</v>
      </c>
      <c r="N16" s="4">
        <v>0.28299999999999997</v>
      </c>
      <c r="O16" s="15">
        <f t="shared" ref="O16:O26" si="18">(N16/1)</f>
        <v>0.28299999999999997</v>
      </c>
      <c r="P16" s="15">
        <f t="shared" ref="P16:P26" si="19">(O16-O$13)/(1-O$13)</f>
        <v>0.23674685969767936</v>
      </c>
      <c r="Q16" s="15">
        <f>LN(P16/(1-O16))</f>
        <v>-1.1080843728339509</v>
      </c>
      <c r="R16" s="13">
        <f t="shared" si="3"/>
        <v>2.5976951859255126</v>
      </c>
      <c r="S16" s="4">
        <v>0.39219999999999999</v>
      </c>
      <c r="T16" s="15">
        <f t="shared" si="4"/>
        <v>0.39219999999999999</v>
      </c>
      <c r="U16" s="15">
        <f t="shared" si="8"/>
        <v>0.36021052631578948</v>
      </c>
      <c r="V16" s="15">
        <f t="shared" si="9"/>
        <v>-0.52315722463704906</v>
      </c>
      <c r="W16" s="13">
        <f t="shared" si="5"/>
        <v>2.9982593384236988</v>
      </c>
      <c r="X16" s="37">
        <v>0.61699999999999999</v>
      </c>
      <c r="Y16" s="15">
        <f t="shared" si="10"/>
        <v>0.61699999999999999</v>
      </c>
      <c r="Z16" s="15">
        <f t="shared" si="11"/>
        <v>0.58369565217391306</v>
      </c>
      <c r="AA16" s="35">
        <f t="shared" si="15"/>
        <v>0.42134471426726977</v>
      </c>
      <c r="AB16" s="13">
        <f t="shared" si="6"/>
        <v>2.842609239610562</v>
      </c>
      <c r="AC16" s="34">
        <v>0.53</v>
      </c>
      <c r="AD16" s="15">
        <f t="shared" si="16"/>
        <v>0.53</v>
      </c>
      <c r="AE16" s="15">
        <f t="shared" si="12"/>
        <v>0.50526315789473686</v>
      </c>
      <c r="AF16" s="15">
        <f t="shared" si="17"/>
        <v>7.2346703585382893E-2</v>
      </c>
      <c r="AJ16" t="s">
        <v>27</v>
      </c>
      <c r="AK16" s="16">
        <f>INTERCEPT(AK25:AK89,AJ25:AJ89)</f>
        <v>-11.91759262311766</v>
      </c>
    </row>
    <row r="17" spans="1:40" x14ac:dyDescent="0.25">
      <c r="A17" s="12">
        <v>6</v>
      </c>
      <c r="B17" s="12">
        <f t="shared" si="7"/>
        <v>144</v>
      </c>
      <c r="C17" s="13">
        <f t="shared" si="0"/>
        <v>2.0614524790871935</v>
      </c>
      <c r="D17" s="4">
        <v>0</v>
      </c>
      <c r="E17" s="15"/>
      <c r="F17" s="15"/>
      <c r="G17" s="15"/>
      <c r="H17" s="13">
        <f t="shared" si="1"/>
        <v>2.9217904856581871</v>
      </c>
      <c r="I17" s="34">
        <v>0.65</v>
      </c>
      <c r="J17" s="15">
        <f t="shared" ref="J17:J26" si="20">(I17/1)</f>
        <v>0.65</v>
      </c>
      <c r="K17" s="15">
        <f t="shared" si="13"/>
        <v>0.60227272727272729</v>
      </c>
      <c r="L17" s="35">
        <f t="shared" si="14"/>
        <v>0.54277722357259317</v>
      </c>
      <c r="M17" s="13">
        <f t="shared" si="2"/>
        <v>3.1917862475821992</v>
      </c>
      <c r="N17" s="4">
        <v>0.35599999999999998</v>
      </c>
      <c r="O17" s="15">
        <f t="shared" si="18"/>
        <v>0.35599999999999998</v>
      </c>
      <c r="P17" s="15">
        <f t="shared" si="19"/>
        <v>0.31445603576751119</v>
      </c>
      <c r="Q17" s="15">
        <f t="shared" ref="Q17:Q26" si="21">LN(P17/(1-O17))</f>
        <v>-0.71685445061783193</v>
      </c>
      <c r="R17" s="13">
        <f t="shared" si="3"/>
        <v>2.6768764319731373</v>
      </c>
      <c r="S17" s="4">
        <v>0.42330000000000001</v>
      </c>
      <c r="T17" s="15">
        <f t="shared" si="4"/>
        <v>0.42330000000000001</v>
      </c>
      <c r="U17" s="15">
        <f t="shared" si="8"/>
        <v>0.39294736842105266</v>
      </c>
      <c r="V17" s="15">
        <f t="shared" si="9"/>
        <v>-0.38364652031327812</v>
      </c>
      <c r="W17" s="13">
        <f t="shared" si="5"/>
        <v>3.0774405844713235</v>
      </c>
      <c r="X17" s="37">
        <v>0.74747474747474751</v>
      </c>
      <c r="Y17" s="15">
        <f t="shared" si="10"/>
        <v>0.74747474747474751</v>
      </c>
      <c r="Z17" s="15">
        <f t="shared" si="11"/>
        <v>0.72551602986385599</v>
      </c>
      <c r="AA17" s="35">
        <f t="shared" si="15"/>
        <v>1.055371913283573</v>
      </c>
      <c r="AB17" s="13">
        <f t="shared" si="6"/>
        <v>2.9217904856581871</v>
      </c>
      <c r="AC17" s="34">
        <v>0.62</v>
      </c>
      <c r="AD17" s="15">
        <f t="shared" si="16"/>
        <v>0.62</v>
      </c>
      <c r="AE17" s="15">
        <f t="shared" si="12"/>
        <v>0.6</v>
      </c>
      <c r="AF17" s="15">
        <f t="shared" si="17"/>
        <v>0.45675840249571492</v>
      </c>
      <c r="AJ17" t="s">
        <v>203</v>
      </c>
      <c r="AK17">
        <v>0</v>
      </c>
    </row>
    <row r="18" spans="1:40" x14ac:dyDescent="0.25">
      <c r="A18" s="17">
        <v>7</v>
      </c>
      <c r="B18" s="12">
        <f t="shared" si="7"/>
        <v>168</v>
      </c>
      <c r="C18" s="13">
        <f t="shared" si="0"/>
        <v>2.128399268717807</v>
      </c>
      <c r="D18" s="4">
        <v>0</v>
      </c>
      <c r="E18" s="15" t="s">
        <v>16</v>
      </c>
      <c r="F18" s="15" t="s">
        <v>16</v>
      </c>
      <c r="G18" s="15"/>
      <c r="H18" s="13">
        <f t="shared" si="1"/>
        <v>2.9887372752888002</v>
      </c>
      <c r="I18" s="34">
        <v>0.72</v>
      </c>
      <c r="J18" s="15">
        <f t="shared" si="20"/>
        <v>0.72</v>
      </c>
      <c r="K18" s="15">
        <f t="shared" si="13"/>
        <v>0.68181818181818177</v>
      </c>
      <c r="L18" s="35">
        <f t="shared" si="14"/>
        <v>0.88997342355678144</v>
      </c>
      <c r="M18" s="13">
        <f t="shared" si="2"/>
        <v>3.2587330372128127</v>
      </c>
      <c r="N18" s="4">
        <v>0.49559999999999998</v>
      </c>
      <c r="O18" s="15">
        <f t="shared" si="18"/>
        <v>0.49559999999999998</v>
      </c>
      <c r="P18" s="15">
        <f t="shared" si="19"/>
        <v>0.46306152863529909</v>
      </c>
      <c r="Q18" s="15">
        <f t="shared" si="21"/>
        <v>-8.5509667612838069E-2</v>
      </c>
      <c r="R18" s="13">
        <f t="shared" si="3"/>
        <v>2.7438232216037504</v>
      </c>
      <c r="S18" s="4">
        <v>0.47889999999999999</v>
      </c>
      <c r="T18" s="15">
        <f t="shared" si="4"/>
        <v>0.47889999999999999</v>
      </c>
      <c r="U18" s="15">
        <f t="shared" si="8"/>
        <v>0.45147368421052636</v>
      </c>
      <c r="V18" s="15">
        <f t="shared" si="9"/>
        <v>-0.14342487600478354</v>
      </c>
      <c r="W18" s="13">
        <f t="shared" si="5"/>
        <v>3.1443873741019366</v>
      </c>
      <c r="X18" s="37">
        <v>0.79797979797979801</v>
      </c>
      <c r="Y18" s="15">
        <f t="shared" si="10"/>
        <v>0.79797979797979801</v>
      </c>
      <c r="Z18" s="15">
        <f t="shared" si="11"/>
        <v>0.78041282389108479</v>
      </c>
      <c r="AA18" s="35">
        <f t="shared" si="15"/>
        <v>1.3514553386715109</v>
      </c>
      <c r="AB18" s="13">
        <f t="shared" si="6"/>
        <v>2.9887372752888002</v>
      </c>
      <c r="AC18" s="34">
        <v>0.74</v>
      </c>
      <c r="AD18" s="15">
        <f t="shared" si="16"/>
        <v>0.74</v>
      </c>
      <c r="AE18" s="15">
        <f t="shared" si="12"/>
        <v>0.72631578947368414</v>
      </c>
      <c r="AF18" s="15">
        <f t="shared" si="17"/>
        <v>1.0273032609633277</v>
      </c>
      <c r="AJ18" t="s">
        <v>28</v>
      </c>
      <c r="AK18" s="5">
        <f>(AK17-AK16)/AK15</f>
        <v>2.7595303324993998</v>
      </c>
    </row>
    <row r="19" spans="1:40" x14ac:dyDescent="0.25">
      <c r="A19" s="12">
        <v>8</v>
      </c>
      <c r="B19" s="12">
        <f t="shared" si="7"/>
        <v>192</v>
      </c>
      <c r="C19" s="13">
        <f t="shared" si="0"/>
        <v>2.1863912156954934</v>
      </c>
      <c r="D19" s="4">
        <v>0.01</v>
      </c>
      <c r="E19" s="15">
        <f t="shared" ref="E19:E31" si="22">(D19/1)</f>
        <v>0.01</v>
      </c>
      <c r="F19" s="15">
        <f>(E19-E$19)/(1-E$19)</f>
        <v>0</v>
      </c>
      <c r="G19" s="15" t="s">
        <v>16</v>
      </c>
      <c r="H19" s="13">
        <f t="shared" si="1"/>
        <v>3.046729222266487</v>
      </c>
      <c r="I19" s="34">
        <v>0.76</v>
      </c>
      <c r="J19" s="15">
        <f t="shared" si="20"/>
        <v>0.76</v>
      </c>
      <c r="K19" s="15">
        <f t="shared" si="13"/>
        <v>0.72727272727272729</v>
      </c>
      <c r="L19" s="35">
        <f t="shared" si="14"/>
        <v>1.1086626245216114</v>
      </c>
      <c r="M19" s="13">
        <f t="shared" si="2"/>
        <v>3.3167249841904995</v>
      </c>
      <c r="N19" s="4">
        <v>0.59430000000000005</v>
      </c>
      <c r="O19" s="15">
        <f t="shared" si="18"/>
        <v>0.59430000000000005</v>
      </c>
      <c r="P19" s="15">
        <f t="shared" si="19"/>
        <v>0.56812859271875671</v>
      </c>
      <c r="Q19" s="15">
        <f t="shared" si="21"/>
        <v>0.33673381851674017</v>
      </c>
      <c r="R19" s="13">
        <f t="shared" si="3"/>
        <v>2.8018151685814372</v>
      </c>
      <c r="S19" s="4">
        <v>0.52380000000000004</v>
      </c>
      <c r="T19" s="15">
        <f t="shared" si="4"/>
        <v>0.52380000000000004</v>
      </c>
      <c r="U19" s="15">
        <f t="shared" si="8"/>
        <v>0.49873684210526326</v>
      </c>
      <c r="V19" s="15">
        <f t="shared" si="9"/>
        <v>4.6240652059473468E-2</v>
      </c>
      <c r="W19" s="13">
        <f t="shared" si="5"/>
        <v>3.2023793210796234</v>
      </c>
      <c r="X19" s="37">
        <v>0.80808080808080807</v>
      </c>
      <c r="Y19" s="15">
        <f t="shared" si="10"/>
        <v>0.80808080808080807</v>
      </c>
      <c r="Z19" s="15">
        <f t="shared" si="11"/>
        <v>0.79139218269653056</v>
      </c>
      <c r="AA19" s="35">
        <f t="shared" si="15"/>
        <v>1.4167192430726931</v>
      </c>
      <c r="AB19" s="13">
        <f t="shared" si="6"/>
        <v>3.046729222266487</v>
      </c>
      <c r="AC19" s="34">
        <v>0.79</v>
      </c>
      <c r="AD19" s="15">
        <f t="shared" si="16"/>
        <v>0.79</v>
      </c>
      <c r="AE19" s="15">
        <f t="shared" si="12"/>
        <v>0.77894736842105261</v>
      </c>
      <c r="AF19" s="15">
        <f t="shared" si="17"/>
        <v>1.3108359498682975</v>
      </c>
      <c r="AJ19" t="s">
        <v>29</v>
      </c>
      <c r="AK19" s="16">
        <f>10^AK18</f>
        <v>574.81796454716925</v>
      </c>
    </row>
    <row r="20" spans="1:40" x14ac:dyDescent="0.25">
      <c r="A20" s="12">
        <v>9</v>
      </c>
      <c r="B20" s="12">
        <f t="shared" si="7"/>
        <v>216</v>
      </c>
      <c r="C20" s="13">
        <f t="shared" si="0"/>
        <v>2.2375437381428749</v>
      </c>
      <c r="D20" s="4">
        <v>4.1000000000000002E-2</v>
      </c>
      <c r="E20" s="15">
        <f t="shared" si="22"/>
        <v>4.1000000000000002E-2</v>
      </c>
      <c r="F20" s="15">
        <f t="shared" ref="F20:F31" si="23">(E20-E$19)/(1-E$19)</f>
        <v>3.1313131313131314E-2</v>
      </c>
      <c r="G20" s="35">
        <f>LN(F20/(1-E20))</f>
        <v>-3.4218535345447907</v>
      </c>
      <c r="H20" s="13">
        <f t="shared" si="1"/>
        <v>3.0978817447138685</v>
      </c>
      <c r="I20" s="34">
        <v>0.80220000000000002</v>
      </c>
      <c r="J20" s="15">
        <f t="shared" si="20"/>
        <v>0.80220000000000002</v>
      </c>
      <c r="K20" s="15">
        <f t="shared" si="13"/>
        <v>0.77522727272727276</v>
      </c>
      <c r="L20" s="35">
        <f t="shared" si="14"/>
        <v>1.3658998223058187</v>
      </c>
      <c r="M20" s="13">
        <f t="shared" si="2"/>
        <v>3.3678775066378805</v>
      </c>
      <c r="N20" s="4">
        <v>0.63449999999999995</v>
      </c>
      <c r="O20" s="15">
        <f t="shared" si="18"/>
        <v>0.63449999999999995</v>
      </c>
      <c r="P20" s="15">
        <f t="shared" si="19"/>
        <v>0.61092186502022561</v>
      </c>
      <c r="Q20" s="15">
        <f t="shared" si="21"/>
        <v>0.51370279131372576</v>
      </c>
      <c r="R20" s="13">
        <f t="shared" si="3"/>
        <v>2.8529676910288186</v>
      </c>
      <c r="S20" s="4">
        <v>0.59640000000000004</v>
      </c>
      <c r="T20" s="15">
        <f t="shared" si="4"/>
        <v>0.59640000000000004</v>
      </c>
      <c r="U20" s="15">
        <f t="shared" si="8"/>
        <v>0.57515789473684209</v>
      </c>
      <c r="V20" s="15">
        <f t="shared" si="9"/>
        <v>0.35422031416467703</v>
      </c>
      <c r="W20" s="13">
        <f t="shared" si="5"/>
        <v>3.2535318435270049</v>
      </c>
      <c r="X20" s="37">
        <v>0.8376555555555556</v>
      </c>
      <c r="Y20" s="15">
        <f t="shared" si="10"/>
        <v>0.8376555555555556</v>
      </c>
      <c r="Z20" s="15">
        <f t="shared" si="11"/>
        <v>0.8235386473429952</v>
      </c>
      <c r="AA20" s="35">
        <f t="shared" si="15"/>
        <v>1.6238902007672569</v>
      </c>
      <c r="AB20" s="13">
        <f t="shared" si="6"/>
        <v>3.0978817447138685</v>
      </c>
      <c r="AC20" s="34">
        <v>0.82</v>
      </c>
      <c r="AD20" s="15">
        <f t="shared" si="16"/>
        <v>0.82</v>
      </c>
      <c r="AE20" s="15">
        <f t="shared" si="12"/>
        <v>0.81052631578947365</v>
      </c>
      <c r="AF20" s="15">
        <f t="shared" si="17"/>
        <v>1.5047269583450693</v>
      </c>
      <c r="AJ20" s="1" t="s">
        <v>30</v>
      </c>
      <c r="AK20" s="74">
        <f>PI()/(AK15*SQRT(3))</f>
        <v>0.41998703269679938</v>
      </c>
    </row>
    <row r="21" spans="1:40" x14ac:dyDescent="0.25">
      <c r="A21" s="12">
        <v>10</v>
      </c>
      <c r="B21" s="12">
        <f t="shared" si="7"/>
        <v>240</v>
      </c>
      <c r="C21" s="13">
        <f t="shared" si="0"/>
        <v>2.2833012287035501</v>
      </c>
      <c r="D21" s="4">
        <v>0.08</v>
      </c>
      <c r="E21" s="15">
        <f t="shared" si="22"/>
        <v>0.08</v>
      </c>
      <c r="F21" s="15">
        <f t="shared" si="23"/>
        <v>7.0707070707070718E-2</v>
      </c>
      <c r="G21" s="35">
        <f>LN(F21/(1-E21))</f>
        <v>-2.5658280921402254</v>
      </c>
      <c r="H21" s="13">
        <f t="shared" si="1"/>
        <v>3.1436392352745433</v>
      </c>
      <c r="I21" s="34">
        <v>0.83489999999999998</v>
      </c>
      <c r="J21" s="15">
        <f t="shared" si="20"/>
        <v>0.83489999999999998</v>
      </c>
      <c r="K21" s="15">
        <f t="shared" si="13"/>
        <v>0.81238636363636363</v>
      </c>
      <c r="L21" s="35">
        <f t="shared" si="14"/>
        <v>1.5934246933566085</v>
      </c>
      <c r="M21" s="13">
        <f t="shared" si="2"/>
        <v>3.4136349971985558</v>
      </c>
      <c r="N21" s="4">
        <v>0.68730000000000002</v>
      </c>
      <c r="O21" s="15">
        <f t="shared" si="18"/>
        <v>0.68730000000000002</v>
      </c>
      <c r="P21" s="15">
        <f t="shared" si="19"/>
        <v>0.66712795401319991</v>
      </c>
      <c r="Q21" s="15">
        <f t="shared" si="21"/>
        <v>0.75773759815607655</v>
      </c>
      <c r="R21" s="13">
        <f t="shared" si="3"/>
        <v>2.8987251815894934</v>
      </c>
      <c r="S21" s="4">
        <v>0.62329999999999997</v>
      </c>
      <c r="T21" s="15">
        <f t="shared" si="4"/>
        <v>0.62329999999999997</v>
      </c>
      <c r="U21" s="15">
        <f t="shared" si="8"/>
        <v>0.60347368421052627</v>
      </c>
      <c r="V21" s="15">
        <f t="shared" si="9"/>
        <v>0.471253319603892</v>
      </c>
      <c r="W21" s="13">
        <f t="shared" si="5"/>
        <v>3.2992893340876801</v>
      </c>
      <c r="X21" s="37">
        <v>0.85858585858585856</v>
      </c>
      <c r="Y21" s="15">
        <f t="shared" si="10"/>
        <v>0.85858585858585856</v>
      </c>
      <c r="Z21" s="15">
        <f t="shared" si="11"/>
        <v>0.84628897672375936</v>
      </c>
      <c r="AA21" s="35">
        <f t="shared" si="15"/>
        <v>1.7891681228699581</v>
      </c>
      <c r="AB21" s="13">
        <f t="shared" si="6"/>
        <v>3.1436392352745433</v>
      </c>
      <c r="AC21" s="34">
        <v>0.85</v>
      </c>
      <c r="AD21" s="15">
        <f t="shared" si="16"/>
        <v>0.85</v>
      </c>
      <c r="AE21" s="15">
        <f t="shared" si="12"/>
        <v>0.84210526315789469</v>
      </c>
      <c r="AF21" s="15">
        <f t="shared" si="17"/>
        <v>1.725269727959222</v>
      </c>
      <c r="AJ21" s="1" t="s">
        <v>31</v>
      </c>
      <c r="AK21" s="74">
        <f>-AK16/AK15</f>
        <v>2.7595303324993998</v>
      </c>
    </row>
    <row r="22" spans="1:40" x14ac:dyDescent="0.25">
      <c r="A22" s="12">
        <v>11</v>
      </c>
      <c r="B22" s="12">
        <f t="shared" si="7"/>
        <v>264</v>
      </c>
      <c r="C22" s="13">
        <f t="shared" si="0"/>
        <v>2.324693913861775</v>
      </c>
      <c r="D22" s="4">
        <v>0.12</v>
      </c>
      <c r="E22" s="15">
        <f t="shared" si="22"/>
        <v>0.12</v>
      </c>
      <c r="F22" s="15">
        <f t="shared" si="23"/>
        <v>0.11111111111111112</v>
      </c>
      <c r="G22" s="35">
        <f t="shared" ref="G22:G31" si="24">LN(F22/(1-E22))</f>
        <v>-2.0693912058263346</v>
      </c>
      <c r="H22" s="13">
        <f t="shared" si="1"/>
        <v>3.1850319204327686</v>
      </c>
      <c r="I22" s="34">
        <v>0.872</v>
      </c>
      <c r="J22" s="15">
        <f t="shared" si="20"/>
        <v>0.872</v>
      </c>
      <c r="K22" s="15">
        <f t="shared" si="13"/>
        <v>0.8545454545454545</v>
      </c>
      <c r="L22" s="35">
        <f t="shared" si="14"/>
        <v>1.8985394315401074</v>
      </c>
      <c r="M22" s="13">
        <f t="shared" si="2"/>
        <v>3.4550276823567807</v>
      </c>
      <c r="N22" s="4">
        <v>0.72330000000000005</v>
      </c>
      <c r="O22" s="15">
        <f t="shared" si="18"/>
        <v>0.72330000000000005</v>
      </c>
      <c r="P22" s="15">
        <f t="shared" si="19"/>
        <v>0.7054502874175006</v>
      </c>
      <c r="Q22" s="15">
        <f t="shared" si="21"/>
        <v>0.9359024176905435</v>
      </c>
      <c r="R22" s="13">
        <f t="shared" si="3"/>
        <v>2.9401178667477188</v>
      </c>
      <c r="S22" s="4">
        <v>0.69769999999999999</v>
      </c>
      <c r="T22" s="15">
        <f t="shared" si="4"/>
        <v>0.69769999999999999</v>
      </c>
      <c r="U22" s="15">
        <f t="shared" si="8"/>
        <v>0.6817894736842105</v>
      </c>
      <c r="V22" s="15">
        <f t="shared" si="9"/>
        <v>0.81330101879100936</v>
      </c>
      <c r="W22" s="13">
        <f t="shared" si="5"/>
        <v>3.340682019245905</v>
      </c>
      <c r="X22" s="37">
        <v>0.89898989898989912</v>
      </c>
      <c r="Y22" s="15">
        <f t="shared" si="10"/>
        <v>0.89898989898989912</v>
      </c>
      <c r="Z22" s="15">
        <f t="shared" si="11"/>
        <v>0.89020641194554251</v>
      </c>
      <c r="AA22" s="35">
        <f t="shared" si="15"/>
        <v>2.176232837528806</v>
      </c>
      <c r="AB22" s="13">
        <f t="shared" si="6"/>
        <v>3.1850319204327686</v>
      </c>
      <c r="AC22" s="34">
        <v>0.88</v>
      </c>
      <c r="AD22" s="15">
        <f t="shared" si="16"/>
        <v>0.88</v>
      </c>
      <c r="AE22" s="15">
        <f t="shared" si="12"/>
        <v>0.87368421052631584</v>
      </c>
      <c r="AF22" s="15">
        <f t="shared" si="17"/>
        <v>1.9852272523961483</v>
      </c>
      <c r="AJ22" s="25">
        <f>D3*24</f>
        <v>379.0181764287513</v>
      </c>
    </row>
    <row r="23" spans="1:40" x14ac:dyDescent="0.25">
      <c r="A23" s="12">
        <v>12</v>
      </c>
      <c r="B23" s="12">
        <f t="shared" si="7"/>
        <v>288</v>
      </c>
      <c r="C23" s="13">
        <f t="shared" si="0"/>
        <v>2.3624824747511748</v>
      </c>
      <c r="D23" s="4">
        <v>0.152</v>
      </c>
      <c r="E23" s="15">
        <f t="shared" si="22"/>
        <v>0.152</v>
      </c>
      <c r="F23" s="15">
        <f t="shared" si="23"/>
        <v>0.14343434343434341</v>
      </c>
      <c r="G23" s="35">
        <f t="shared" si="24"/>
        <v>-1.7770032423371411</v>
      </c>
      <c r="H23" s="13">
        <f t="shared" si="1"/>
        <v>3.2228204813221684</v>
      </c>
      <c r="I23" s="34">
        <v>0.875</v>
      </c>
      <c r="J23" s="15">
        <f t="shared" si="20"/>
        <v>0.875</v>
      </c>
      <c r="K23" s="15">
        <f t="shared" si="13"/>
        <v>0.85795454545454541</v>
      </c>
      <c r="L23" s="35">
        <f t="shared" si="14"/>
        <v>1.9262373834566084</v>
      </c>
      <c r="M23" s="13">
        <f t="shared" si="2"/>
        <v>3.4928162432461805</v>
      </c>
      <c r="N23" s="4">
        <v>0.79339999999999999</v>
      </c>
      <c r="O23" s="15">
        <f t="shared" si="18"/>
        <v>0.79339999999999999</v>
      </c>
      <c r="P23" s="15">
        <f t="shared" si="19"/>
        <v>0.78007238662976364</v>
      </c>
      <c r="Q23" s="15">
        <f t="shared" si="21"/>
        <v>1.3286021620636246</v>
      </c>
      <c r="R23" s="13">
        <f t="shared" si="3"/>
        <v>2.9779064276371185</v>
      </c>
      <c r="S23" s="4">
        <v>0.74560000000000004</v>
      </c>
      <c r="T23" s="15">
        <f t="shared" si="4"/>
        <v>0.74560000000000004</v>
      </c>
      <c r="U23" s="15">
        <f t="shared" si="8"/>
        <v>0.73221052631578953</v>
      </c>
      <c r="V23" s="15">
        <f t="shared" si="9"/>
        <v>1.0571602454017115</v>
      </c>
      <c r="W23" s="13">
        <f t="shared" si="5"/>
        <v>3.3784705801353048</v>
      </c>
      <c r="X23" s="37">
        <v>0.94899999999999995</v>
      </c>
      <c r="Y23" s="15">
        <f t="shared" si="10"/>
        <v>0.94899999999999995</v>
      </c>
      <c r="Z23" s="15">
        <f t="shared" si="11"/>
        <v>0.94456521739130428</v>
      </c>
      <c r="AA23" s="35">
        <f t="shared" si="15"/>
        <v>2.9188991014801164</v>
      </c>
      <c r="AB23" s="13">
        <f t="shared" si="6"/>
        <v>3.2228204813221684</v>
      </c>
      <c r="AC23" s="34">
        <v>0.91</v>
      </c>
      <c r="AD23" s="15">
        <f t="shared" si="16"/>
        <v>0.91</v>
      </c>
      <c r="AE23" s="15">
        <f t="shared" si="12"/>
        <v>0.90526315789473688</v>
      </c>
      <c r="AF23" s="15">
        <f t="shared" si="17"/>
        <v>2.3084160133048393</v>
      </c>
    </row>
    <row r="24" spans="1:40" ht="15.75" customHeight="1" x14ac:dyDescent="0.3">
      <c r="A24" s="12">
        <v>13</v>
      </c>
      <c r="B24" s="12">
        <f t="shared" si="7"/>
        <v>312</v>
      </c>
      <c r="C24" s="13">
        <f t="shared" si="0"/>
        <v>2.3972445810103866</v>
      </c>
      <c r="D24" s="4">
        <v>0.19320000000000001</v>
      </c>
      <c r="E24" s="15">
        <f t="shared" si="22"/>
        <v>0.19320000000000001</v>
      </c>
      <c r="F24" s="15">
        <f t="shared" si="23"/>
        <v>0.18505050505050505</v>
      </c>
      <c r="G24" s="35">
        <f t="shared" si="24"/>
        <v>-1.4724470179865254</v>
      </c>
      <c r="H24" s="13">
        <f t="shared" si="1"/>
        <v>3.2575825875813802</v>
      </c>
      <c r="I24" s="34">
        <v>0.878</v>
      </c>
      <c r="J24" s="15">
        <f t="shared" si="20"/>
        <v>0.878</v>
      </c>
      <c r="K24" s="15">
        <f t="shared" si="13"/>
        <v>0.86136363636363633</v>
      </c>
      <c r="L24" s="35">
        <f t="shared" si="14"/>
        <v>1.9544957124189999</v>
      </c>
      <c r="M24" s="13">
        <f t="shared" si="2"/>
        <v>3.5275783495053927</v>
      </c>
      <c r="N24" s="4">
        <v>0.81220000000000003</v>
      </c>
      <c r="O24" s="15">
        <f t="shared" si="18"/>
        <v>0.81220000000000003</v>
      </c>
      <c r="P24" s="15">
        <f t="shared" si="19"/>
        <v>0.80008516074089853</v>
      </c>
      <c r="Q24" s="15">
        <f t="shared" si="21"/>
        <v>1.4493406061543903</v>
      </c>
      <c r="R24" s="13">
        <f t="shared" si="3"/>
        <v>3.0126685338963304</v>
      </c>
      <c r="S24" s="4">
        <v>0.81220000000000003</v>
      </c>
      <c r="T24" s="15">
        <f t="shared" si="4"/>
        <v>0.81220000000000003</v>
      </c>
      <c r="U24" s="15">
        <f t="shared" si="8"/>
        <v>0.8023157894736842</v>
      </c>
      <c r="V24" s="15">
        <f t="shared" si="9"/>
        <v>1.4521247160531479</v>
      </c>
      <c r="W24" s="13">
        <f t="shared" si="5"/>
        <v>3.4132326863945166</v>
      </c>
      <c r="X24" s="37">
        <v>0.94899999999999995</v>
      </c>
      <c r="Y24" s="15"/>
      <c r="Z24" s="15"/>
      <c r="AA24" s="15"/>
      <c r="AB24" s="13">
        <f t="shared" si="6"/>
        <v>3.2575825875813802</v>
      </c>
      <c r="AC24" s="34">
        <v>0.93076464646464652</v>
      </c>
      <c r="AD24" s="15">
        <f t="shared" si="16"/>
        <v>0.93076464646464652</v>
      </c>
      <c r="AE24" s="15">
        <f t="shared" si="12"/>
        <v>0.92712068048910157</v>
      </c>
      <c r="AF24" s="15">
        <f t="shared" si="17"/>
        <v>2.5945721196041927</v>
      </c>
      <c r="AJ24" t="s">
        <v>23</v>
      </c>
      <c r="AK24" s="11" t="s">
        <v>25</v>
      </c>
    </row>
    <row r="25" spans="1:40" x14ac:dyDescent="0.25">
      <c r="A25" s="12">
        <v>14</v>
      </c>
      <c r="B25" s="12">
        <f t="shared" si="7"/>
        <v>336</v>
      </c>
      <c r="C25" s="13">
        <f t="shared" si="0"/>
        <v>2.4294292643817879</v>
      </c>
      <c r="D25" s="4">
        <v>0.23619999999999999</v>
      </c>
      <c r="E25" s="15">
        <f t="shared" si="22"/>
        <v>0.23619999999999999</v>
      </c>
      <c r="F25" s="15">
        <f t="shared" si="23"/>
        <v>0.22848484848484846</v>
      </c>
      <c r="G25" s="35">
        <f t="shared" si="24"/>
        <v>-1.2068360752558944</v>
      </c>
      <c r="H25" s="13">
        <f t="shared" si="1"/>
        <v>3.2897672709527814</v>
      </c>
      <c r="I25" s="34">
        <v>0.89219999999999999</v>
      </c>
      <c r="J25" s="15">
        <f t="shared" si="20"/>
        <v>0.89219999999999999</v>
      </c>
      <c r="K25" s="15">
        <f t="shared" si="13"/>
        <v>0.87749999999999995</v>
      </c>
      <c r="L25" s="35">
        <f t="shared" si="14"/>
        <v>2.0967992968651239</v>
      </c>
      <c r="M25" s="13">
        <f t="shared" si="2"/>
        <v>3.559763032876794</v>
      </c>
      <c r="N25" s="4">
        <v>0.83450000000000002</v>
      </c>
      <c r="O25" s="15">
        <f t="shared" si="18"/>
        <v>0.83450000000000002</v>
      </c>
      <c r="P25" s="15">
        <f t="shared" si="19"/>
        <v>0.82382371726634029</v>
      </c>
      <c r="Q25" s="15">
        <f t="shared" si="21"/>
        <v>1.6049853768485385</v>
      </c>
      <c r="R25" s="13">
        <f t="shared" si="3"/>
        <v>3.0448532172677316</v>
      </c>
      <c r="S25" s="4">
        <v>0.84550000000000003</v>
      </c>
      <c r="T25" s="15">
        <f t="shared" si="4"/>
        <v>0.84550000000000003</v>
      </c>
      <c r="U25" s="15">
        <f t="shared" si="8"/>
        <v>0.83736842105263165</v>
      </c>
      <c r="V25" s="15">
        <f t="shared" si="9"/>
        <v>1.6900700458275921</v>
      </c>
      <c r="W25" s="13">
        <f t="shared" si="5"/>
        <v>3.4454173697659178</v>
      </c>
      <c r="X25" s="37">
        <v>0.94899999999999995</v>
      </c>
      <c r="Y25" s="15"/>
      <c r="Z25" s="15"/>
      <c r="AA25" s="15"/>
      <c r="AB25" s="13">
        <f t="shared" si="6"/>
        <v>3.2897672709527814</v>
      </c>
      <c r="AC25" s="34">
        <v>0.93873131313131319</v>
      </c>
      <c r="AD25" s="15">
        <f t="shared" si="16"/>
        <v>0.93873131313131319</v>
      </c>
      <c r="AE25" s="15">
        <f t="shared" si="12"/>
        <v>0.93550664540138229</v>
      </c>
      <c r="AF25" s="15">
        <f t="shared" si="17"/>
        <v>2.7258193546438849</v>
      </c>
      <c r="AG25" s="13"/>
      <c r="AH25" s="35"/>
      <c r="AI25" t="s">
        <v>55</v>
      </c>
      <c r="AJ25" s="13">
        <v>2.2375437381428749</v>
      </c>
      <c r="AK25" s="35">
        <v>-3.4</v>
      </c>
      <c r="AL25" s="12"/>
      <c r="AM25" s="13"/>
      <c r="AN25" s="35"/>
    </row>
    <row r="26" spans="1:40" x14ac:dyDescent="0.25">
      <c r="A26" s="12">
        <v>15</v>
      </c>
      <c r="B26" s="12">
        <f t="shared" si="7"/>
        <v>360</v>
      </c>
      <c r="C26" s="13">
        <f t="shared" si="0"/>
        <v>2.459392487759231</v>
      </c>
      <c r="D26" s="4">
        <v>0.34343434343434343</v>
      </c>
      <c r="E26" s="15">
        <f t="shared" si="22"/>
        <v>0.34343434343434343</v>
      </c>
      <c r="F26" s="15">
        <f t="shared" si="23"/>
        <v>0.3368023671053974</v>
      </c>
      <c r="G26" s="35">
        <f t="shared" si="24"/>
        <v>-0.66752638817703414</v>
      </c>
      <c r="H26" s="13">
        <f t="shared" si="1"/>
        <v>3.3197304943302246</v>
      </c>
      <c r="I26" s="34">
        <v>0.9234</v>
      </c>
      <c r="J26" s="15">
        <f t="shared" si="20"/>
        <v>0.9234</v>
      </c>
      <c r="K26" s="15">
        <f t="shared" si="13"/>
        <v>0.91295454545454546</v>
      </c>
      <c r="L26" s="35">
        <f t="shared" si="14"/>
        <v>2.478089016688521</v>
      </c>
      <c r="M26" s="13">
        <f t="shared" si="2"/>
        <v>3.5897262562542371</v>
      </c>
      <c r="N26" s="4">
        <v>0.86770000000000003</v>
      </c>
      <c r="O26" s="15">
        <f t="shared" si="18"/>
        <v>0.86770000000000003</v>
      </c>
      <c r="P26" s="15">
        <f t="shared" si="19"/>
        <v>0.85916542473919522</v>
      </c>
      <c r="Q26" s="15">
        <f t="shared" si="21"/>
        <v>1.8708894105986591</v>
      </c>
      <c r="R26" s="13">
        <f t="shared" si="3"/>
        <v>3.0748164406451748</v>
      </c>
      <c r="S26" s="4">
        <v>0.86770000000000003</v>
      </c>
      <c r="T26" s="15">
        <f t="shared" si="4"/>
        <v>0.86770000000000003</v>
      </c>
      <c r="U26" s="15">
        <f t="shared" si="8"/>
        <v>0.86073684210526313</v>
      </c>
      <c r="V26" s="15">
        <f t="shared" si="9"/>
        <v>1.8727167444345723</v>
      </c>
      <c r="W26" s="13">
        <f t="shared" si="5"/>
        <v>3.4753805931433615</v>
      </c>
      <c r="X26" s="37">
        <v>0.94899999999999995</v>
      </c>
      <c r="Y26" s="15"/>
      <c r="Z26" s="15"/>
      <c r="AA26" s="15"/>
      <c r="AB26" s="13">
        <f t="shared" si="6"/>
        <v>3.3197304943302246</v>
      </c>
      <c r="AC26" s="34">
        <v>0.95959595959595967</v>
      </c>
      <c r="AD26" s="15">
        <f t="shared" si="16"/>
        <v>0.95959595959595967</v>
      </c>
      <c r="AE26" s="15">
        <f t="shared" si="12"/>
        <v>0.9574694311536418</v>
      </c>
      <c r="AF26" s="15">
        <f t="shared" si="17"/>
        <v>3.1653640048896268</v>
      </c>
      <c r="AG26" s="13"/>
      <c r="AH26" s="35"/>
      <c r="AJ26" s="13">
        <v>2.2833012287035501</v>
      </c>
      <c r="AK26" s="35">
        <v>-2.5658280921402254</v>
      </c>
      <c r="AL26" s="12"/>
      <c r="AM26" s="13"/>
      <c r="AN26" s="35"/>
    </row>
    <row r="27" spans="1:40" x14ac:dyDescent="0.25">
      <c r="A27" s="12">
        <v>16</v>
      </c>
      <c r="B27" s="12">
        <f t="shared" si="7"/>
        <v>384</v>
      </c>
      <c r="C27" s="13">
        <f t="shared" si="0"/>
        <v>2.4874212113594747</v>
      </c>
      <c r="D27" s="4">
        <v>0.43434343434343431</v>
      </c>
      <c r="E27" s="15">
        <f t="shared" si="22"/>
        <v>0.43434343434343431</v>
      </c>
      <c r="F27" s="15">
        <f t="shared" si="23"/>
        <v>0.42862973166003465</v>
      </c>
      <c r="G27" s="35">
        <f t="shared" si="24"/>
        <v>-0.27739366970035739</v>
      </c>
      <c r="H27" s="13">
        <f t="shared" si="1"/>
        <v>3.3477592179304683</v>
      </c>
      <c r="I27" s="34">
        <v>0.96699999999999997</v>
      </c>
      <c r="J27" s="15"/>
      <c r="K27" s="15"/>
      <c r="L27" s="35"/>
      <c r="M27" s="13">
        <f t="shared" si="2"/>
        <v>3.6177549798544808</v>
      </c>
      <c r="N27" s="4">
        <v>0.90110000000000001</v>
      </c>
      <c r="O27" s="15">
        <f t="shared" ref="O27:O28" si="25">(N27/1)</f>
        <v>0.90110000000000001</v>
      </c>
      <c r="P27" s="15">
        <f t="shared" ref="P27:P28" si="26">(O27-O$13)/(1-O$13)</f>
        <v>0.89472003406429634</v>
      </c>
      <c r="Q27" s="15">
        <f t="shared" ref="Q27:Q28" si="27">LN(P27/(1-O27))</f>
        <v>2.2024016196092462</v>
      </c>
      <c r="R27" s="13">
        <f t="shared" si="3"/>
        <v>3.1028451642454185</v>
      </c>
      <c r="S27" s="4">
        <v>0.91359999999999997</v>
      </c>
      <c r="T27" s="15">
        <f t="shared" si="4"/>
        <v>0.91359999999999997</v>
      </c>
      <c r="U27" s="15">
        <f t="shared" si="8"/>
        <v>0.90905263157894733</v>
      </c>
      <c r="V27" s="15">
        <f t="shared" si="9"/>
        <v>2.3534153172181926</v>
      </c>
      <c r="W27" s="13">
        <f t="shared" si="5"/>
        <v>3.5034093167436047</v>
      </c>
      <c r="X27" s="37">
        <v>0.94899999999999995</v>
      </c>
      <c r="Y27" s="15"/>
      <c r="Z27" s="15"/>
      <c r="AA27" s="15"/>
      <c r="AB27" s="13">
        <f t="shared" si="6"/>
        <v>3.3477592179304683</v>
      </c>
      <c r="AC27" s="34">
        <v>0.96969696969696972</v>
      </c>
      <c r="AD27" s="15"/>
      <c r="AE27" s="15"/>
      <c r="AF27" s="15"/>
      <c r="AG27" s="13"/>
      <c r="AH27" s="35"/>
      <c r="AJ27" s="13">
        <v>2.324693913861775</v>
      </c>
      <c r="AK27" s="35">
        <v>-2.0693912058263346</v>
      </c>
      <c r="AL27" s="12"/>
      <c r="AM27" s="13"/>
      <c r="AN27" s="35"/>
    </row>
    <row r="28" spans="1:40" x14ac:dyDescent="0.25">
      <c r="A28" s="12">
        <v>17</v>
      </c>
      <c r="B28" s="12">
        <f t="shared" si="7"/>
        <v>408</v>
      </c>
      <c r="C28" s="13">
        <f t="shared" si="0"/>
        <v>2.5137501500818238</v>
      </c>
      <c r="D28" s="4">
        <v>0.47</v>
      </c>
      <c r="E28" s="15">
        <f t="shared" si="22"/>
        <v>0.47</v>
      </c>
      <c r="F28" s="15">
        <f t="shared" si="23"/>
        <v>0.46464646464646464</v>
      </c>
      <c r="G28" s="35">
        <f t="shared" si="24"/>
        <v>-0.13160018120952544</v>
      </c>
      <c r="H28" s="13">
        <f t="shared" si="1"/>
        <v>3.3740881566528174</v>
      </c>
      <c r="I28" s="34">
        <v>0.96699999999999997</v>
      </c>
      <c r="J28" s="15"/>
      <c r="K28" s="15"/>
      <c r="L28" s="15"/>
      <c r="M28" s="13">
        <f t="shared" si="2"/>
        <v>3.6440839185768299</v>
      </c>
      <c r="N28" s="4">
        <v>0.93440000000000001</v>
      </c>
      <c r="O28" s="15">
        <f t="shared" si="25"/>
        <v>0.93440000000000001</v>
      </c>
      <c r="P28" s="15">
        <f t="shared" si="26"/>
        <v>0.93016819246327442</v>
      </c>
      <c r="Q28" s="15">
        <f t="shared" si="27"/>
        <v>2.6517897259565348</v>
      </c>
      <c r="R28" s="13">
        <f t="shared" si="3"/>
        <v>3.1291741029677675</v>
      </c>
      <c r="S28" s="4">
        <v>0.91359999999999997</v>
      </c>
      <c r="T28" s="15"/>
      <c r="U28" s="15"/>
      <c r="V28" s="15"/>
      <c r="W28" s="13">
        <f t="shared" si="5"/>
        <v>3.5297382554659538</v>
      </c>
      <c r="X28" s="37">
        <v>0.94899999999999995</v>
      </c>
      <c r="Y28" s="15"/>
      <c r="Z28" s="15"/>
      <c r="AA28" s="15"/>
      <c r="AB28" s="13">
        <f t="shared" si="6"/>
        <v>3.3740881566528174</v>
      </c>
      <c r="AC28" s="34">
        <v>0.96969696969696972</v>
      </c>
      <c r="AD28" s="14"/>
      <c r="AE28" s="14"/>
      <c r="AF28" s="14"/>
      <c r="AG28" s="13"/>
      <c r="AH28" s="35"/>
      <c r="AJ28" s="13">
        <v>2.3624824747511748</v>
      </c>
      <c r="AK28" s="35">
        <v>-1.7770032423371411</v>
      </c>
      <c r="AL28" s="12"/>
      <c r="AM28" s="13"/>
      <c r="AN28" s="35"/>
    </row>
    <row r="29" spans="1:40" x14ac:dyDescent="0.25">
      <c r="A29" s="12">
        <v>18</v>
      </c>
      <c r="B29" s="12">
        <f t="shared" si="7"/>
        <v>432</v>
      </c>
      <c r="C29" s="13">
        <f t="shared" si="0"/>
        <v>2.5385737338068561</v>
      </c>
      <c r="D29" s="4">
        <v>0.54</v>
      </c>
      <c r="E29" s="15">
        <f t="shared" si="22"/>
        <v>0.54</v>
      </c>
      <c r="F29" s="15">
        <f t="shared" si="23"/>
        <v>0.53535353535353536</v>
      </c>
      <c r="G29" s="35">
        <f t="shared" si="24"/>
        <v>0.15170085291652832</v>
      </c>
      <c r="H29" s="13">
        <f t="shared" si="1"/>
        <v>3.3989117403778493</v>
      </c>
      <c r="I29" s="34">
        <v>0.96699999999999997</v>
      </c>
      <c r="J29" s="15"/>
      <c r="K29" s="15"/>
      <c r="L29" s="15"/>
      <c r="M29" s="13">
        <f t="shared" si="2"/>
        <v>3.6689075023018618</v>
      </c>
      <c r="N29" s="4">
        <v>0.93440000000000001</v>
      </c>
      <c r="O29" s="15"/>
      <c r="P29" s="15"/>
      <c r="Q29" s="15"/>
      <c r="R29" s="13">
        <f t="shared" si="3"/>
        <v>3.1539976866927999</v>
      </c>
      <c r="S29" s="4">
        <v>0.91359999999999997</v>
      </c>
      <c r="T29" s="15"/>
      <c r="U29" s="15"/>
      <c r="V29" s="15"/>
      <c r="W29" s="13">
        <f t="shared" si="5"/>
        <v>3.5545618391909861</v>
      </c>
      <c r="X29" s="37">
        <v>0.94899999999999995</v>
      </c>
      <c r="Y29" s="14"/>
      <c r="Z29" s="14"/>
      <c r="AA29" s="14"/>
      <c r="AB29" s="13">
        <f t="shared" si="6"/>
        <v>3.3989117403778493</v>
      </c>
      <c r="AC29" s="34">
        <v>0.96969696969696972</v>
      </c>
      <c r="AD29" s="14"/>
      <c r="AE29" s="14"/>
      <c r="AF29" s="14"/>
      <c r="AG29" s="13"/>
      <c r="AH29" s="35"/>
      <c r="AJ29" s="13">
        <v>2.3972445810103866</v>
      </c>
      <c r="AK29" s="35">
        <v>-1.4724470179865254</v>
      </c>
      <c r="AL29" s="12"/>
      <c r="AM29" s="13"/>
      <c r="AN29" s="35"/>
    </row>
    <row r="30" spans="1:40" x14ac:dyDescent="0.25">
      <c r="A30" s="12">
        <v>19</v>
      </c>
      <c r="B30" s="12">
        <f t="shared" si="7"/>
        <v>456</v>
      </c>
      <c r="C30" s="13">
        <f t="shared" si="0"/>
        <v>2.562054829656379</v>
      </c>
      <c r="D30" s="4">
        <v>0.61</v>
      </c>
      <c r="E30" s="15">
        <f t="shared" si="22"/>
        <v>0.61</v>
      </c>
      <c r="F30" s="15">
        <f t="shared" si="23"/>
        <v>0.60606060606060608</v>
      </c>
      <c r="G30" s="35">
        <f t="shared" si="24"/>
        <v>0.44083325194595563</v>
      </c>
      <c r="H30" s="13">
        <f t="shared" si="1"/>
        <v>3.4223928362273721</v>
      </c>
      <c r="I30" s="34">
        <v>0.96699999999999997</v>
      </c>
      <c r="J30" s="14"/>
      <c r="K30" s="14"/>
      <c r="L30" s="14"/>
      <c r="M30" s="13">
        <f t="shared" si="2"/>
        <v>3.6923885981513846</v>
      </c>
      <c r="N30" s="4">
        <v>0.93440000000000001</v>
      </c>
      <c r="O30" s="14"/>
      <c r="P30" s="14"/>
      <c r="Q30" s="14"/>
      <c r="R30" s="13">
        <f t="shared" si="3"/>
        <v>3.1774787825423227</v>
      </c>
      <c r="S30" s="4">
        <v>0.91359999999999997</v>
      </c>
      <c r="T30" s="15"/>
      <c r="U30" s="15"/>
      <c r="V30" s="15"/>
      <c r="W30" s="13">
        <f t="shared" si="5"/>
        <v>3.578042935040509</v>
      </c>
      <c r="X30" s="37">
        <v>0.9494949494949495</v>
      </c>
      <c r="Y30" s="14"/>
      <c r="Z30" s="14"/>
      <c r="AA30" s="14"/>
      <c r="AB30" s="13">
        <f t="shared" si="6"/>
        <v>3.4223928362273721</v>
      </c>
      <c r="AC30" s="34">
        <v>0.96969696969696972</v>
      </c>
      <c r="AD30" s="14"/>
      <c r="AE30" s="14"/>
      <c r="AF30" s="14"/>
      <c r="AG30" s="13"/>
      <c r="AH30" s="35"/>
      <c r="AJ30" s="13">
        <v>2.4294292643817879</v>
      </c>
      <c r="AK30" s="35">
        <v>-1.2068360752558944</v>
      </c>
      <c r="AL30" s="12"/>
      <c r="AM30" s="13"/>
      <c r="AN30" s="35"/>
    </row>
    <row r="31" spans="1:40" x14ac:dyDescent="0.25">
      <c r="A31" s="12">
        <v>20</v>
      </c>
      <c r="B31" s="12">
        <f t="shared" si="7"/>
        <v>480</v>
      </c>
      <c r="C31" s="13">
        <f t="shared" si="0"/>
        <v>2.5843312243675314</v>
      </c>
      <c r="D31" s="4">
        <v>0.67</v>
      </c>
      <c r="E31" s="15">
        <f t="shared" si="22"/>
        <v>0.67</v>
      </c>
      <c r="F31" s="15">
        <f t="shared" si="23"/>
        <v>0.66666666666666674</v>
      </c>
      <c r="G31" s="35">
        <f t="shared" si="24"/>
        <v>0.70319751641344708</v>
      </c>
      <c r="H31" s="13">
        <f t="shared" si="1"/>
        <v>3.4446692309385245</v>
      </c>
      <c r="I31" s="34">
        <v>0.96699999999999997</v>
      </c>
      <c r="J31" s="14"/>
      <c r="K31" s="14"/>
      <c r="L31" s="14"/>
      <c r="M31" s="13">
        <f t="shared" si="2"/>
        <v>3.714664992862537</v>
      </c>
      <c r="N31" s="4">
        <v>0.93440000000000001</v>
      </c>
      <c r="O31" s="14"/>
      <c r="P31" s="14"/>
      <c r="Q31" s="14"/>
      <c r="R31" s="13">
        <f t="shared" si="3"/>
        <v>3.1997551772534747</v>
      </c>
      <c r="S31" s="4">
        <v>0.91359999999999997</v>
      </c>
      <c r="T31" s="15"/>
      <c r="U31" s="15"/>
      <c r="V31" s="15"/>
      <c r="W31" s="13">
        <f t="shared" si="5"/>
        <v>3.6003193297516614</v>
      </c>
      <c r="X31" s="37">
        <v>0.9494949494949495</v>
      </c>
      <c r="Y31" s="14"/>
      <c r="Z31" s="14"/>
      <c r="AA31" s="14"/>
      <c r="AB31" s="13">
        <f t="shared" si="6"/>
        <v>3.4446692309385245</v>
      </c>
      <c r="AC31" s="34">
        <v>0.96969696969696972</v>
      </c>
      <c r="AD31" s="14"/>
      <c r="AE31" s="14"/>
      <c r="AF31" s="14"/>
      <c r="AG31" s="13"/>
      <c r="AH31" s="35"/>
      <c r="AJ31" s="13">
        <v>2.459392487759231</v>
      </c>
      <c r="AK31" s="35">
        <v>-0.66752638817703414</v>
      </c>
      <c r="AL31" s="12"/>
      <c r="AM31" s="13"/>
      <c r="AN31" s="35"/>
    </row>
    <row r="32" spans="1:40" x14ac:dyDescent="0.25">
      <c r="A32" s="7"/>
      <c r="E32" s="18"/>
      <c r="F32" s="18"/>
      <c r="G32" s="18"/>
      <c r="I32" s="18"/>
      <c r="J32" s="18"/>
      <c r="K32" s="18"/>
      <c r="L32" s="18"/>
      <c r="N32" s="18"/>
      <c r="P32" s="18"/>
      <c r="S32" s="18"/>
      <c r="T32" s="18"/>
      <c r="U32" s="18"/>
      <c r="V32" s="18"/>
      <c r="X32" s="18"/>
      <c r="Y32" s="18"/>
      <c r="Z32" s="18"/>
      <c r="AA32" s="18"/>
      <c r="AC32" s="18"/>
      <c r="AD32" s="18"/>
      <c r="AE32" s="18"/>
      <c r="AF32" s="18"/>
      <c r="AG32" s="13"/>
      <c r="AH32" s="35"/>
      <c r="AJ32" s="13">
        <v>2.4874212113594747</v>
      </c>
      <c r="AK32" s="35">
        <v>-0.27739366970035739</v>
      </c>
      <c r="AL32" s="12"/>
      <c r="AM32" s="13"/>
      <c r="AN32" s="35"/>
    </row>
    <row r="33" spans="1:40" x14ac:dyDescent="0.25">
      <c r="A33" t="s">
        <v>16</v>
      </c>
      <c r="B33" s="19"/>
      <c r="C33" s="19"/>
      <c r="D33" s="19"/>
      <c r="E33" s="19"/>
      <c r="F33" s="19"/>
      <c r="G33" s="19"/>
      <c r="H33" s="19"/>
      <c r="J33" s="19"/>
      <c r="K33" s="19"/>
      <c r="L33" s="19"/>
      <c r="M33" s="19"/>
      <c r="N33" s="19"/>
      <c r="P33" s="19"/>
      <c r="Q33" s="9"/>
      <c r="R33" s="19"/>
      <c r="S33" s="19"/>
      <c r="T33" s="19"/>
      <c r="AG33" s="13"/>
      <c r="AH33" s="35"/>
      <c r="AJ33" s="13">
        <v>2.5137501500818238</v>
      </c>
      <c r="AK33" s="35">
        <v>-0.13160018120952544</v>
      </c>
      <c r="AL33" s="12"/>
      <c r="AM33" s="13"/>
      <c r="AN33" s="35"/>
    </row>
    <row r="34" spans="1:40" x14ac:dyDescent="0.25">
      <c r="B34" s="20"/>
      <c r="C34" s="21"/>
      <c r="D34" s="21"/>
      <c r="E34" s="21"/>
      <c r="F34" s="21"/>
      <c r="G34" s="21"/>
      <c r="N34" s="21"/>
      <c r="P34" s="21"/>
      <c r="Q34" s="16"/>
      <c r="R34" s="21"/>
      <c r="S34" s="21"/>
      <c r="T34" s="21"/>
      <c r="X34" s="13"/>
      <c r="Y34" s="15"/>
      <c r="Z34" s="16"/>
      <c r="AG34" s="13"/>
      <c r="AH34" s="35"/>
      <c r="AJ34" s="13">
        <v>2.5385737338068561</v>
      </c>
      <c r="AK34" s="35">
        <v>0.15170085291652832</v>
      </c>
      <c r="AL34" s="12"/>
      <c r="AM34" s="13"/>
      <c r="AN34" s="35"/>
    </row>
    <row r="35" spans="1:40" x14ac:dyDescent="0.25">
      <c r="B35" s="20"/>
      <c r="C35" s="21"/>
      <c r="D35" s="21"/>
      <c r="E35" s="21"/>
      <c r="F35" s="21"/>
      <c r="G35" s="21"/>
      <c r="H35" s="9"/>
      <c r="M35" s="9"/>
      <c r="Q35" s="16"/>
      <c r="S35" s="21"/>
      <c r="T35" s="21"/>
      <c r="X35" s="13"/>
      <c r="Y35" s="15"/>
      <c r="Z35" s="16"/>
      <c r="AG35" s="13"/>
      <c r="AH35" s="35"/>
      <c r="AJ35" s="13">
        <v>2.562054829656379</v>
      </c>
      <c r="AK35" s="35">
        <v>0.44083325194595563</v>
      </c>
      <c r="AL35" s="12"/>
      <c r="AM35" s="13"/>
      <c r="AN35" s="35"/>
    </row>
    <row r="36" spans="1:40" x14ac:dyDescent="0.25">
      <c r="B36" s="20"/>
      <c r="C36" s="21"/>
      <c r="D36" s="21"/>
      <c r="E36" s="21"/>
      <c r="F36" s="21"/>
      <c r="G36" s="21"/>
      <c r="H36" s="4"/>
      <c r="M36" s="4"/>
      <c r="Q36" s="16"/>
      <c r="S36" s="21"/>
      <c r="T36" s="21"/>
      <c r="X36" s="13"/>
      <c r="Y36" s="15"/>
      <c r="Z36" s="16"/>
      <c r="AG36" s="13"/>
      <c r="AH36" s="35"/>
      <c r="AJ36" s="13">
        <v>2.5843312243675314</v>
      </c>
      <c r="AK36" s="35">
        <v>0.70319751641344708</v>
      </c>
      <c r="AL36" s="12"/>
      <c r="AM36" s="13"/>
      <c r="AN36" s="35"/>
    </row>
    <row r="37" spans="1:40" x14ac:dyDescent="0.25">
      <c r="H37" s="4"/>
      <c r="M37" s="4"/>
      <c r="Q37" s="16"/>
      <c r="S37" s="1"/>
      <c r="T37" s="1"/>
      <c r="U37" s="1"/>
      <c r="V37" s="1"/>
      <c r="AG37" s="13"/>
      <c r="AH37" s="35"/>
      <c r="AI37" t="s">
        <v>56</v>
      </c>
      <c r="AJ37" s="13">
        <v>2.1997551772534747</v>
      </c>
      <c r="AK37" s="35">
        <v>-2.8390784635086139</v>
      </c>
      <c r="AL37" s="12"/>
      <c r="AM37" s="13"/>
      <c r="AN37" s="15"/>
    </row>
    <row r="38" spans="1:40" x14ac:dyDescent="0.25">
      <c r="A38" s="2"/>
      <c r="B38" s="2"/>
      <c r="C38" s="2"/>
      <c r="D38" s="2"/>
      <c r="F38" s="3"/>
      <c r="H38" s="4"/>
      <c r="M38" s="4"/>
      <c r="Q38" s="16"/>
      <c r="S38" s="4"/>
      <c r="T38" s="4"/>
      <c r="U38" s="4"/>
      <c r="V38" s="4"/>
      <c r="AG38" s="13"/>
      <c r="AH38" s="15"/>
      <c r="AJ38" s="13">
        <v>2.375846436309156</v>
      </c>
      <c r="AK38" s="15">
        <v>-1.0898786086993548</v>
      </c>
      <c r="AL38" s="12"/>
      <c r="AM38" s="13"/>
      <c r="AN38" s="15"/>
    </row>
    <row r="39" spans="1:40" x14ac:dyDescent="0.25">
      <c r="A39" s="2"/>
      <c r="C39" s="5"/>
      <c r="D39" s="5"/>
      <c r="F39" s="3"/>
      <c r="H39" s="4"/>
      <c r="M39" s="4"/>
      <c r="Q39" s="16"/>
      <c r="S39" s="4"/>
      <c r="T39" s="4"/>
      <c r="U39" s="4"/>
      <c r="V39" s="4"/>
      <c r="AG39" s="13"/>
      <c r="AH39" s="15"/>
      <c r="AJ39" s="13">
        <v>2.5007851729174559</v>
      </c>
      <c r="AK39" s="15">
        <v>-0.73851177507558752</v>
      </c>
      <c r="AL39" s="12"/>
      <c r="AM39" s="13"/>
      <c r="AN39" s="15"/>
    </row>
    <row r="40" spans="1:40" x14ac:dyDescent="0.25">
      <c r="A40" s="2"/>
      <c r="B40" s="5"/>
      <c r="C40" s="6"/>
      <c r="F40" s="3"/>
      <c r="H40" s="4"/>
      <c r="M40" s="4"/>
      <c r="Q40" s="16"/>
      <c r="S40" s="4"/>
      <c r="T40" s="4"/>
      <c r="U40" s="4"/>
      <c r="V40" s="4"/>
      <c r="AG40" s="13"/>
      <c r="AH40" s="15"/>
      <c r="AJ40" s="13">
        <v>2.5976951859255126</v>
      </c>
      <c r="AK40" s="15">
        <v>-0.52315722463704906</v>
      </c>
      <c r="AL40" s="12"/>
      <c r="AM40" s="13"/>
      <c r="AN40" s="15"/>
    </row>
    <row r="41" spans="1:40" x14ac:dyDescent="0.25">
      <c r="A41" s="2"/>
      <c r="F41" s="3"/>
      <c r="H41" s="4"/>
      <c r="M41" s="4"/>
      <c r="Q41" s="16"/>
      <c r="S41" s="4"/>
      <c r="T41" s="4"/>
      <c r="U41" s="4"/>
      <c r="V41" s="4"/>
      <c r="AG41" s="13"/>
      <c r="AH41" s="15"/>
      <c r="AJ41" s="13">
        <v>2.6768764319731373</v>
      </c>
      <c r="AK41" s="15">
        <v>-0.38364652031327812</v>
      </c>
      <c r="AL41" s="12"/>
      <c r="AM41" s="13"/>
      <c r="AN41" s="15"/>
    </row>
    <row r="42" spans="1:40" x14ac:dyDescent="0.25">
      <c r="A42" s="2"/>
      <c r="F42" s="3"/>
      <c r="H42" s="4"/>
      <c r="M42" s="4"/>
      <c r="Q42" s="16"/>
      <c r="S42" s="4"/>
      <c r="T42" s="4"/>
      <c r="U42" s="4"/>
      <c r="V42" s="4"/>
      <c r="AG42" s="13"/>
      <c r="AH42" s="15"/>
      <c r="AJ42" s="13">
        <v>2.7438232216037504</v>
      </c>
      <c r="AK42" s="15">
        <v>-0.14342487600478354</v>
      </c>
      <c r="AL42" s="12"/>
      <c r="AM42" s="13"/>
      <c r="AN42" s="15"/>
    </row>
    <row r="43" spans="1:40" x14ac:dyDescent="0.25">
      <c r="F43" s="3"/>
      <c r="H43" s="4"/>
      <c r="M43" s="4"/>
      <c r="Q43" s="16"/>
      <c r="S43" s="4"/>
      <c r="T43" s="4"/>
      <c r="U43" s="4"/>
      <c r="V43" s="4"/>
      <c r="AG43" s="13"/>
      <c r="AH43" s="15"/>
      <c r="AJ43" s="13">
        <v>2.8018151685814372</v>
      </c>
      <c r="AK43" s="15">
        <v>4.6240652059473468E-2</v>
      </c>
      <c r="AL43" s="12"/>
      <c r="AM43" s="13"/>
      <c r="AN43" s="15"/>
    </row>
    <row r="44" spans="1:40" x14ac:dyDescent="0.25">
      <c r="H44" s="4"/>
      <c r="M44" s="4"/>
      <c r="Q44" s="16"/>
      <c r="AG44" s="13"/>
      <c r="AH44" s="15"/>
      <c r="AJ44" s="13">
        <v>2.8529676910288186</v>
      </c>
      <c r="AK44" s="15">
        <v>0.35422031416467703</v>
      </c>
      <c r="AL44" s="12"/>
      <c r="AM44" s="13"/>
      <c r="AN44" s="15"/>
    </row>
    <row r="45" spans="1:40" x14ac:dyDescent="0.25">
      <c r="A45" s="7"/>
      <c r="B45" s="8"/>
      <c r="C45" s="8"/>
      <c r="D45" s="9"/>
      <c r="E45" s="9"/>
      <c r="F45" s="9"/>
      <c r="G45" s="9"/>
      <c r="H45" s="4"/>
      <c r="M45" s="4"/>
      <c r="Q45" s="16"/>
      <c r="S45" s="9"/>
      <c r="T45" s="9"/>
      <c r="U45" s="9"/>
      <c r="V45" s="9"/>
      <c r="X45" s="9"/>
      <c r="Y45" s="9"/>
      <c r="Z45" s="9"/>
      <c r="AA45" s="9"/>
      <c r="AB45" s="8"/>
      <c r="AC45" s="9"/>
      <c r="AD45" s="9"/>
      <c r="AE45" s="9"/>
      <c r="AF45" s="9"/>
      <c r="AG45" s="13"/>
      <c r="AH45" s="15"/>
      <c r="AJ45" s="13">
        <v>2.8987251815894934</v>
      </c>
      <c r="AK45" s="15">
        <v>0.471253319603892</v>
      </c>
      <c r="AL45" s="12"/>
      <c r="AM45" s="13"/>
      <c r="AN45" s="15"/>
    </row>
    <row r="46" spans="1:40" x14ac:dyDescent="0.25">
      <c r="A46" s="7"/>
      <c r="B46" s="7"/>
      <c r="C46" s="7"/>
      <c r="D46" s="10"/>
      <c r="E46" s="10"/>
      <c r="F46" s="10"/>
      <c r="G46" s="10"/>
      <c r="H46" s="4"/>
      <c r="M46" s="4"/>
      <c r="Q46" s="16"/>
      <c r="S46" s="10"/>
      <c r="T46" s="10"/>
      <c r="U46" s="10"/>
      <c r="V46" s="10"/>
      <c r="X46" s="10"/>
      <c r="Y46" s="10"/>
      <c r="Z46" s="10"/>
      <c r="AA46" s="10"/>
      <c r="AB46" s="7"/>
      <c r="AC46" s="10"/>
      <c r="AD46" s="10"/>
      <c r="AE46" s="10"/>
      <c r="AF46" s="10"/>
      <c r="AG46" s="13"/>
      <c r="AH46" s="15"/>
      <c r="AJ46" s="13">
        <v>2.9401178667477188</v>
      </c>
      <c r="AK46" s="15">
        <v>0.81330101879100936</v>
      </c>
      <c r="AL46" s="12"/>
      <c r="AM46" s="13"/>
      <c r="AN46" s="15"/>
    </row>
    <row r="47" spans="1:40" ht="18.75" x14ac:dyDescent="0.3">
      <c r="A47" s="7"/>
      <c r="B47" s="7"/>
      <c r="C47" s="7"/>
      <c r="D47" s="10"/>
      <c r="E47" s="11"/>
      <c r="F47" s="11"/>
      <c r="G47" s="11"/>
      <c r="H47" s="4"/>
      <c r="M47" s="4"/>
      <c r="Q47" s="16"/>
      <c r="S47" s="10"/>
      <c r="T47" s="11"/>
      <c r="U47" s="11"/>
      <c r="V47" s="11"/>
      <c r="X47" s="10"/>
      <c r="Y47" s="11"/>
      <c r="Z47" s="11"/>
      <c r="AA47" s="11"/>
      <c r="AB47" s="7"/>
      <c r="AC47" s="10"/>
      <c r="AD47" s="11"/>
      <c r="AE47" s="11"/>
      <c r="AF47" s="11"/>
      <c r="AG47" s="13"/>
      <c r="AH47" s="15"/>
      <c r="AJ47" s="13">
        <v>2.9779064276371185</v>
      </c>
      <c r="AK47" s="15">
        <v>1.0571602454017115</v>
      </c>
      <c r="AL47" s="12"/>
      <c r="AM47" s="13"/>
      <c r="AN47" s="15"/>
    </row>
    <row r="48" spans="1:40" x14ac:dyDescent="0.25">
      <c r="A48" s="12"/>
      <c r="B48" s="12"/>
      <c r="C48" s="13"/>
      <c r="D48" s="4"/>
      <c r="E48" s="14"/>
      <c r="F48" s="14"/>
      <c r="G48" s="14"/>
      <c r="H48" s="4"/>
      <c r="M48" s="4"/>
      <c r="Q48" s="16"/>
      <c r="S48" s="4"/>
      <c r="T48" s="52"/>
      <c r="U48" s="52"/>
      <c r="V48" s="14"/>
      <c r="X48" s="5"/>
      <c r="Y48" s="52"/>
      <c r="Z48" s="52"/>
      <c r="AA48" s="14"/>
      <c r="AB48" s="13"/>
      <c r="AC48" s="4"/>
      <c r="AD48" s="52"/>
      <c r="AE48" s="52"/>
      <c r="AF48" s="14"/>
      <c r="AG48" s="13"/>
      <c r="AH48" s="15"/>
      <c r="AJ48" s="13">
        <v>3.0126685338963304</v>
      </c>
      <c r="AK48" s="15">
        <v>1.4521247160531479</v>
      </c>
      <c r="AL48" s="12"/>
      <c r="AM48" s="13"/>
      <c r="AN48" s="15"/>
    </row>
    <row r="49" spans="1:40" x14ac:dyDescent="0.25">
      <c r="A49" s="12"/>
      <c r="B49" s="12"/>
      <c r="C49" s="13"/>
      <c r="D49" s="4"/>
      <c r="E49" s="14"/>
      <c r="F49" s="14"/>
      <c r="G49" s="14"/>
      <c r="H49" s="4"/>
      <c r="M49" s="4"/>
      <c r="Q49" s="16"/>
      <c r="S49" s="4"/>
      <c r="T49" s="52"/>
      <c r="U49" s="52"/>
      <c r="V49" s="52"/>
      <c r="X49" s="5"/>
      <c r="Y49" s="52"/>
      <c r="Z49" s="52"/>
      <c r="AA49" s="52"/>
      <c r="AB49" s="13"/>
      <c r="AC49" s="4"/>
      <c r="AD49" s="52"/>
      <c r="AE49" s="52"/>
      <c r="AF49" s="52"/>
      <c r="AG49" s="13"/>
      <c r="AH49" s="15"/>
      <c r="AJ49" s="13">
        <v>3.0448532172677316</v>
      </c>
      <c r="AK49" s="15">
        <v>1.6900700458275921</v>
      </c>
      <c r="AL49" s="12"/>
      <c r="AM49" s="13"/>
      <c r="AN49" s="15"/>
    </row>
    <row r="50" spans="1:40" x14ac:dyDescent="0.25">
      <c r="A50" s="12"/>
      <c r="B50" s="12"/>
      <c r="C50" s="13"/>
      <c r="D50" s="4"/>
      <c r="E50" s="14"/>
      <c r="F50" s="14"/>
      <c r="G50" s="14"/>
      <c r="H50" s="4"/>
      <c r="M50" s="4"/>
      <c r="Q50" s="16"/>
      <c r="S50" s="4"/>
      <c r="T50" s="52"/>
      <c r="U50" s="52"/>
      <c r="V50" s="52"/>
      <c r="X50" s="5"/>
      <c r="Y50" s="52"/>
      <c r="Z50" s="52"/>
      <c r="AA50" s="52"/>
      <c r="AB50" s="13"/>
      <c r="AC50" s="4"/>
      <c r="AD50" s="52"/>
      <c r="AE50" s="52"/>
      <c r="AF50" s="52"/>
      <c r="AG50" s="13"/>
      <c r="AH50" s="15"/>
      <c r="AJ50" s="13">
        <v>3.0748164406451748</v>
      </c>
      <c r="AK50" s="15">
        <v>1.8727167444345723</v>
      </c>
      <c r="AL50" s="12"/>
      <c r="AM50" s="13"/>
      <c r="AN50" s="15"/>
    </row>
    <row r="51" spans="1:40" x14ac:dyDescent="0.25">
      <c r="A51" s="12"/>
      <c r="B51" s="12"/>
      <c r="C51" s="13"/>
      <c r="D51" s="4"/>
      <c r="E51" s="14"/>
      <c r="F51" s="14"/>
      <c r="G51" s="14"/>
      <c r="H51" s="4"/>
      <c r="M51" s="4"/>
      <c r="Q51" s="16"/>
      <c r="S51" s="4"/>
      <c r="T51" s="52"/>
      <c r="U51" s="52"/>
      <c r="V51" s="52"/>
      <c r="X51" s="5"/>
      <c r="Y51" s="52"/>
      <c r="Z51" s="52"/>
      <c r="AA51" s="52"/>
      <c r="AB51" s="13"/>
      <c r="AC51" s="4"/>
      <c r="AD51" s="52"/>
      <c r="AE51" s="52"/>
      <c r="AF51" s="52"/>
      <c r="AG51" s="13"/>
      <c r="AH51" s="15"/>
      <c r="AJ51" s="13">
        <v>3.1028451642454185</v>
      </c>
      <c r="AK51" s="15">
        <v>2.3534153172181926</v>
      </c>
      <c r="AL51" s="12"/>
      <c r="AM51" s="13"/>
      <c r="AN51" s="15"/>
    </row>
    <row r="52" spans="1:40" x14ac:dyDescent="0.25">
      <c r="A52" s="12"/>
      <c r="B52" s="12"/>
      <c r="C52" s="13"/>
      <c r="D52" s="4"/>
      <c r="E52" s="14"/>
      <c r="F52" s="14"/>
      <c r="G52" s="14"/>
      <c r="H52" s="4"/>
      <c r="M52" s="4"/>
      <c r="Q52" s="16"/>
      <c r="S52" s="4"/>
      <c r="T52" s="52"/>
      <c r="U52" s="52"/>
      <c r="V52" s="52"/>
      <c r="X52" s="5"/>
      <c r="Y52" s="52"/>
      <c r="Z52" s="52"/>
      <c r="AA52" s="52"/>
      <c r="AB52" s="13"/>
      <c r="AC52" s="4"/>
      <c r="AD52" s="52"/>
      <c r="AE52" s="52"/>
      <c r="AF52" s="52"/>
      <c r="AG52" s="13"/>
      <c r="AH52" s="35"/>
      <c r="AI52" t="s">
        <v>57</v>
      </c>
      <c r="AJ52" s="13">
        <v>2.6207604899942059</v>
      </c>
      <c r="AK52" s="35">
        <v>-2.92</v>
      </c>
      <c r="AL52" s="13"/>
      <c r="AM52" s="13"/>
      <c r="AN52" s="35"/>
    </row>
    <row r="53" spans="1:40" x14ac:dyDescent="0.25">
      <c r="A53" s="12"/>
      <c r="B53" s="12"/>
      <c r="C53" s="13"/>
      <c r="D53" s="4"/>
      <c r="E53" s="52"/>
      <c r="F53" s="52"/>
      <c r="G53" s="52"/>
      <c r="H53" s="4"/>
      <c r="M53" s="4"/>
      <c r="Q53" s="16"/>
      <c r="S53" s="4"/>
      <c r="T53" s="52"/>
      <c r="U53" s="52"/>
      <c r="V53" s="52"/>
      <c r="X53" s="5"/>
      <c r="Y53" s="52"/>
      <c r="Z53" s="52"/>
      <c r="AA53" s="52"/>
      <c r="AB53" s="13"/>
      <c r="AC53" s="4"/>
      <c r="AD53" s="52"/>
      <c r="AE53" s="52"/>
      <c r="AF53" s="52"/>
      <c r="AG53" s="13"/>
      <c r="AH53" s="35"/>
      <c r="AJ53" s="13">
        <v>2.7456992266025058</v>
      </c>
      <c r="AK53" s="35">
        <v>-0.68720362665909718</v>
      </c>
      <c r="AL53" s="13"/>
      <c r="AM53" s="13"/>
      <c r="AN53" s="35"/>
    </row>
    <row r="54" spans="1:40" x14ac:dyDescent="0.25">
      <c r="A54" s="17"/>
      <c r="B54" s="12"/>
      <c r="C54" s="13"/>
      <c r="D54" s="4"/>
      <c r="E54" s="52"/>
      <c r="F54" s="52"/>
      <c r="G54" s="52"/>
      <c r="H54" s="4"/>
      <c r="M54" s="4"/>
      <c r="S54" s="4"/>
      <c r="T54" s="52"/>
      <c r="U54" s="52"/>
      <c r="V54" s="52"/>
      <c r="X54" s="5"/>
      <c r="Y54" s="52"/>
      <c r="Z54" s="52"/>
      <c r="AA54" s="52"/>
      <c r="AB54" s="13"/>
      <c r="AC54" s="4"/>
      <c r="AD54" s="52"/>
      <c r="AE54" s="52"/>
      <c r="AF54" s="52"/>
      <c r="AG54" s="13"/>
      <c r="AH54" s="35"/>
      <c r="AJ54" s="13">
        <v>2.842609239610562</v>
      </c>
      <c r="AK54" s="35">
        <v>-0.30136327270910018</v>
      </c>
      <c r="AL54" s="13"/>
      <c r="AM54" s="13"/>
      <c r="AN54" s="35"/>
    </row>
    <row r="55" spans="1:40" x14ac:dyDescent="0.25">
      <c r="A55" s="12"/>
      <c r="B55" s="12"/>
      <c r="C55" s="13"/>
      <c r="D55" s="4"/>
      <c r="E55" s="52"/>
      <c r="F55" s="52"/>
      <c r="G55" s="52"/>
      <c r="H55" s="4"/>
      <c r="M55" s="4"/>
      <c r="S55" s="4"/>
      <c r="T55" s="52"/>
      <c r="U55" s="52"/>
      <c r="V55" s="52"/>
      <c r="X55" s="5"/>
      <c r="Y55" s="52"/>
      <c r="Z55" s="52"/>
      <c r="AA55" s="52"/>
      <c r="AB55" s="13"/>
      <c r="AC55" s="4"/>
      <c r="AD55" s="52"/>
      <c r="AE55" s="52"/>
      <c r="AF55" s="52"/>
      <c r="AG55" s="13"/>
      <c r="AH55" s="35"/>
      <c r="AJ55" s="13">
        <v>2.9217904856581871</v>
      </c>
      <c r="AK55" s="35">
        <v>0.54277722357259317</v>
      </c>
      <c r="AL55" s="13"/>
      <c r="AM55" s="13"/>
      <c r="AN55" s="35"/>
    </row>
    <row r="56" spans="1:40" x14ac:dyDescent="0.25">
      <c r="A56" s="12"/>
      <c r="B56" s="12"/>
      <c r="C56" s="13"/>
      <c r="D56" s="4"/>
      <c r="E56" s="52"/>
      <c r="F56" s="52"/>
      <c r="G56" s="17"/>
      <c r="H56" s="13"/>
      <c r="I56" s="4"/>
      <c r="J56" s="52"/>
      <c r="K56" s="52"/>
      <c r="L56" s="52"/>
      <c r="S56" s="4"/>
      <c r="T56" s="52"/>
      <c r="U56" s="52"/>
      <c r="V56" s="52"/>
      <c r="X56" s="5"/>
      <c r="Y56" s="52"/>
      <c r="Z56" s="52"/>
      <c r="AA56" s="52"/>
      <c r="AB56" s="13"/>
      <c r="AC56" s="4"/>
      <c r="AD56" s="52"/>
      <c r="AE56" s="52"/>
      <c r="AF56" s="52"/>
      <c r="AG56" s="13"/>
      <c r="AH56" s="35"/>
      <c r="AJ56" s="13">
        <v>2.9887372752888002</v>
      </c>
      <c r="AK56" s="35">
        <v>0.88997342355678144</v>
      </c>
      <c r="AL56" s="13"/>
      <c r="AM56" s="13"/>
      <c r="AN56" s="35"/>
    </row>
    <row r="57" spans="1:40" x14ac:dyDescent="0.25">
      <c r="A57" s="12"/>
      <c r="B57" s="12"/>
      <c r="C57" s="13"/>
      <c r="D57" s="4"/>
      <c r="E57" s="52"/>
      <c r="F57" s="52"/>
      <c r="G57" s="17"/>
      <c r="H57" s="13"/>
      <c r="I57" s="4"/>
      <c r="J57" s="52"/>
      <c r="K57" s="52"/>
      <c r="L57" s="52"/>
      <c r="M57" s="13"/>
      <c r="N57" s="4"/>
      <c r="O57" s="52"/>
      <c r="P57" s="52"/>
      <c r="Q57" s="52"/>
      <c r="R57" s="13"/>
      <c r="S57" s="4"/>
      <c r="T57" s="52"/>
      <c r="U57" s="52"/>
      <c r="V57" s="52"/>
      <c r="X57" s="5"/>
      <c r="Y57" s="52"/>
      <c r="Z57" s="52"/>
      <c r="AA57" s="52"/>
      <c r="AB57" s="13"/>
      <c r="AC57" s="4"/>
      <c r="AD57" s="52"/>
      <c r="AE57" s="52"/>
      <c r="AF57" s="52"/>
      <c r="AG57" s="13"/>
      <c r="AH57" s="35"/>
      <c r="AJ57" s="13">
        <v>3.046729222266487</v>
      </c>
      <c r="AK57" s="35">
        <v>1.1086626245216114</v>
      </c>
      <c r="AL57" s="13"/>
      <c r="AM57" s="13"/>
      <c r="AN57" s="35"/>
    </row>
    <row r="58" spans="1:40" x14ac:dyDescent="0.25">
      <c r="A58" s="12"/>
      <c r="B58" s="12"/>
      <c r="C58" s="13"/>
      <c r="D58" s="4"/>
      <c r="E58" s="52"/>
      <c r="F58" s="52"/>
      <c r="G58" s="17"/>
      <c r="H58" s="13"/>
      <c r="I58" s="4"/>
      <c r="J58" s="52"/>
      <c r="K58" s="52"/>
      <c r="L58" s="52"/>
      <c r="M58" s="13"/>
      <c r="N58" s="4"/>
      <c r="O58" s="52"/>
      <c r="P58" s="52"/>
      <c r="Q58" s="52"/>
      <c r="R58" s="13"/>
      <c r="S58" s="4"/>
      <c r="T58" s="52"/>
      <c r="U58" s="52"/>
      <c r="V58" s="52"/>
      <c r="W58" s="13"/>
      <c r="X58" s="5"/>
      <c r="Y58" s="52"/>
      <c r="Z58" s="52"/>
      <c r="AA58" s="52"/>
      <c r="AB58" s="13"/>
      <c r="AC58" s="4"/>
      <c r="AD58" s="52"/>
      <c r="AE58" s="52"/>
      <c r="AF58" s="52"/>
      <c r="AG58" s="13"/>
      <c r="AH58" s="35"/>
      <c r="AJ58" s="13">
        <v>3.0978817447138685</v>
      </c>
      <c r="AK58" s="35">
        <v>1.3658998223058187</v>
      </c>
      <c r="AL58" s="13"/>
      <c r="AM58" s="13"/>
      <c r="AN58" s="35"/>
    </row>
    <row r="59" spans="1:40" x14ac:dyDescent="0.25">
      <c r="A59" s="12"/>
      <c r="B59" s="12"/>
      <c r="C59" s="13"/>
      <c r="D59" s="4"/>
      <c r="E59" s="52"/>
      <c r="F59" s="52"/>
      <c r="G59" s="17"/>
      <c r="H59" s="13"/>
      <c r="I59" s="4"/>
      <c r="J59" s="52"/>
      <c r="K59" s="52"/>
      <c r="L59" s="52"/>
      <c r="M59" s="13"/>
      <c r="N59" s="4"/>
      <c r="O59" s="52"/>
      <c r="P59" s="52"/>
      <c r="Q59" s="52"/>
      <c r="R59" s="13"/>
      <c r="S59" s="4"/>
      <c r="T59" s="52"/>
      <c r="U59" s="52"/>
      <c r="V59" s="52"/>
      <c r="W59" s="13"/>
      <c r="X59" s="5"/>
      <c r="Y59" s="52"/>
      <c r="Z59" s="52"/>
      <c r="AA59" s="52"/>
      <c r="AB59" s="13"/>
      <c r="AC59" s="4"/>
      <c r="AD59" s="52"/>
      <c r="AE59" s="52"/>
      <c r="AF59" s="52"/>
      <c r="AG59" s="13"/>
      <c r="AH59" s="35"/>
      <c r="AJ59" s="13">
        <v>3.1436392352745433</v>
      </c>
      <c r="AK59" s="35">
        <v>1.5934246933566085</v>
      </c>
      <c r="AL59" s="13"/>
      <c r="AM59" s="13"/>
      <c r="AN59" s="35"/>
    </row>
    <row r="60" spans="1:40" x14ac:dyDescent="0.25">
      <c r="A60" s="12"/>
      <c r="B60" s="12"/>
      <c r="C60" s="13"/>
      <c r="D60" s="4"/>
      <c r="E60" s="52"/>
      <c r="F60" s="52"/>
      <c r="G60" s="17"/>
      <c r="H60" s="13"/>
      <c r="I60" s="4"/>
      <c r="J60" s="52"/>
      <c r="K60" s="52"/>
      <c r="L60" s="52"/>
      <c r="M60" s="13"/>
      <c r="N60" s="4"/>
      <c r="O60" s="52"/>
      <c r="P60" s="52"/>
      <c r="Q60" s="52"/>
      <c r="R60" s="13"/>
      <c r="S60" s="4"/>
      <c r="T60" s="52"/>
      <c r="U60" s="52"/>
      <c r="V60" s="52"/>
      <c r="W60" s="13"/>
      <c r="X60" s="5"/>
      <c r="Y60" s="52"/>
      <c r="Z60" s="52"/>
      <c r="AA60" s="52"/>
      <c r="AB60" s="13"/>
      <c r="AC60" s="4"/>
      <c r="AD60" s="52"/>
      <c r="AE60" s="52"/>
      <c r="AF60" s="52"/>
      <c r="AG60" s="13"/>
      <c r="AH60" s="35"/>
      <c r="AJ60" s="13">
        <v>3.1850319204327686</v>
      </c>
      <c r="AK60" s="35">
        <v>1.8985394315401074</v>
      </c>
      <c r="AL60" s="13"/>
      <c r="AM60" s="13"/>
      <c r="AN60" s="35"/>
    </row>
    <row r="61" spans="1:40" x14ac:dyDescent="0.25">
      <c r="A61" s="12"/>
      <c r="B61" s="12"/>
      <c r="C61" s="13"/>
      <c r="D61" s="4"/>
      <c r="E61" s="52"/>
      <c r="F61" s="52"/>
      <c r="G61" s="17"/>
      <c r="H61" s="13"/>
      <c r="I61" s="4"/>
      <c r="J61" s="52"/>
      <c r="K61" s="52"/>
      <c r="L61" s="52"/>
      <c r="M61" s="13"/>
      <c r="N61" s="4"/>
      <c r="O61" s="52"/>
      <c r="P61" s="52"/>
      <c r="Q61" s="52"/>
      <c r="R61" s="13"/>
      <c r="S61" s="4"/>
      <c r="T61" s="52"/>
      <c r="U61" s="52"/>
      <c r="V61" s="52"/>
      <c r="W61" s="13"/>
      <c r="X61" s="5"/>
      <c r="Y61" s="52"/>
      <c r="Z61" s="5"/>
      <c r="AA61" s="52"/>
      <c r="AB61" s="13"/>
      <c r="AC61" s="4"/>
      <c r="AD61" s="52"/>
      <c r="AE61" s="52"/>
      <c r="AF61" s="52"/>
      <c r="AG61" s="13"/>
      <c r="AH61" s="35"/>
      <c r="AJ61" s="13">
        <v>3.2228204813221684</v>
      </c>
      <c r="AK61" s="35">
        <v>1.9262373834566084</v>
      </c>
      <c r="AL61" s="13"/>
      <c r="AM61" s="13"/>
      <c r="AN61" s="35"/>
    </row>
    <row r="62" spans="1:40" x14ac:dyDescent="0.25">
      <c r="A62" s="12"/>
      <c r="B62" s="12"/>
      <c r="C62" s="13"/>
      <c r="D62" s="4"/>
      <c r="E62" s="52"/>
      <c r="F62" s="52"/>
      <c r="G62" s="17"/>
      <c r="H62" s="13"/>
      <c r="I62" s="4"/>
      <c r="J62" s="52"/>
      <c r="K62" s="52"/>
      <c r="L62" s="52"/>
      <c r="M62" s="13"/>
      <c r="N62" s="4"/>
      <c r="O62" s="52"/>
      <c r="P62" s="52"/>
      <c r="Q62" s="52"/>
      <c r="R62" s="13"/>
      <c r="S62" s="4"/>
      <c r="T62" s="52"/>
      <c r="U62" s="52"/>
      <c r="V62" s="52"/>
      <c r="W62" s="13"/>
      <c r="X62" s="5"/>
      <c r="Y62" s="52"/>
      <c r="Z62" s="5"/>
      <c r="AA62" s="52"/>
      <c r="AB62" s="13"/>
      <c r="AC62" s="4"/>
      <c r="AD62" s="52"/>
      <c r="AE62" s="52"/>
      <c r="AF62" s="52"/>
      <c r="AG62" s="13"/>
      <c r="AH62" s="35"/>
      <c r="AJ62" s="13">
        <v>3.2575825875813802</v>
      </c>
      <c r="AK62" s="35">
        <v>1.9544957124189999</v>
      </c>
      <c r="AL62" s="13"/>
      <c r="AM62" s="13"/>
      <c r="AN62" s="35"/>
    </row>
    <row r="63" spans="1:40" x14ac:dyDescent="0.25">
      <c r="A63" s="12"/>
      <c r="B63" s="12"/>
      <c r="C63" s="13"/>
      <c r="D63" s="4"/>
      <c r="E63" s="52"/>
      <c r="F63" s="52"/>
      <c r="G63" s="17"/>
      <c r="H63" s="13"/>
      <c r="I63" s="4"/>
      <c r="J63" s="52"/>
      <c r="K63" s="52"/>
      <c r="L63" s="52"/>
      <c r="M63" s="13"/>
      <c r="N63" s="4"/>
      <c r="O63" s="52"/>
      <c r="P63" s="52"/>
      <c r="Q63" s="52"/>
      <c r="R63" s="13"/>
      <c r="S63" s="4"/>
      <c r="T63" s="52"/>
      <c r="U63" s="52"/>
      <c r="V63" s="52"/>
      <c r="W63" s="13"/>
      <c r="X63" s="5"/>
      <c r="Y63" s="5"/>
      <c r="Z63" s="5"/>
      <c r="AA63" s="52"/>
      <c r="AB63" s="13"/>
      <c r="AC63" s="4"/>
      <c r="AD63" s="52"/>
      <c r="AE63" s="52"/>
      <c r="AF63" s="52"/>
      <c r="AG63" s="13"/>
      <c r="AH63" s="35"/>
      <c r="AJ63" s="13">
        <v>3.2897672709527814</v>
      </c>
      <c r="AK63" s="35">
        <v>2.0967992968651239</v>
      </c>
      <c r="AL63" s="13"/>
      <c r="AM63" s="13"/>
      <c r="AN63" s="35"/>
    </row>
    <row r="64" spans="1:40" x14ac:dyDescent="0.25">
      <c r="A64" s="12"/>
      <c r="B64" s="12"/>
      <c r="C64" s="13"/>
      <c r="D64" s="4"/>
      <c r="E64" s="52"/>
      <c r="F64" s="52"/>
      <c r="G64" s="17"/>
      <c r="H64" s="13"/>
      <c r="I64" s="4"/>
      <c r="J64" s="52"/>
      <c r="K64" s="52"/>
      <c r="L64" s="52"/>
      <c r="M64" s="13"/>
      <c r="N64" s="4"/>
      <c r="O64" s="52"/>
      <c r="P64" s="4"/>
      <c r="Q64" s="52"/>
      <c r="R64" s="13"/>
      <c r="S64" s="4"/>
      <c r="T64" s="52"/>
      <c r="U64" s="52"/>
      <c r="V64" s="52"/>
      <c r="W64" s="13"/>
      <c r="X64" s="5"/>
      <c r="Y64" s="5"/>
      <c r="Z64" s="5"/>
      <c r="AA64" s="52"/>
      <c r="AB64" s="13"/>
      <c r="AC64" s="4"/>
      <c r="AD64" s="14"/>
      <c r="AE64" s="14"/>
      <c r="AF64" s="14"/>
      <c r="AG64" s="13"/>
      <c r="AH64" s="35"/>
      <c r="AJ64" s="13">
        <v>3.3197304943302246</v>
      </c>
      <c r="AK64" s="35">
        <v>2.478089016688521</v>
      </c>
      <c r="AL64" s="13"/>
      <c r="AM64" s="13"/>
      <c r="AN64" s="35"/>
    </row>
    <row r="65" spans="1:40" x14ac:dyDescent="0.25">
      <c r="A65" s="12"/>
      <c r="B65" s="12"/>
      <c r="C65" s="13"/>
      <c r="D65" s="4"/>
      <c r="E65" s="52"/>
      <c r="F65" s="52"/>
      <c r="G65" s="17"/>
      <c r="H65" s="13"/>
      <c r="I65" s="4"/>
      <c r="J65" s="52"/>
      <c r="K65" s="52"/>
      <c r="L65" s="52"/>
      <c r="M65" s="13"/>
      <c r="N65" s="4"/>
      <c r="O65" s="52"/>
      <c r="P65" s="4"/>
      <c r="Q65" s="52"/>
      <c r="R65" s="13"/>
      <c r="S65" s="4"/>
      <c r="T65" s="52"/>
      <c r="U65" s="52"/>
      <c r="V65" s="52"/>
      <c r="W65" s="13"/>
      <c r="X65" s="5"/>
      <c r="Y65" s="5"/>
      <c r="Z65" s="5"/>
      <c r="AA65" s="52"/>
      <c r="AB65" s="13"/>
      <c r="AC65" s="4"/>
      <c r="AD65" s="14"/>
      <c r="AE65" s="14"/>
      <c r="AF65" s="14"/>
      <c r="AG65" s="13"/>
      <c r="AH65" s="15"/>
      <c r="AI65" t="s">
        <v>58</v>
      </c>
      <c r="AJ65" s="13">
        <v>2.4446692309385245</v>
      </c>
      <c r="AK65" s="15">
        <v>-1.27</v>
      </c>
      <c r="AL65" s="12"/>
      <c r="AM65" s="13"/>
      <c r="AN65" s="15"/>
    </row>
    <row r="66" spans="1:40" x14ac:dyDescent="0.25">
      <c r="A66" s="12"/>
      <c r="B66" s="12"/>
      <c r="C66" s="13"/>
      <c r="D66" s="4"/>
      <c r="E66" s="52"/>
      <c r="F66" s="52"/>
      <c r="G66" s="17"/>
      <c r="H66" s="13"/>
      <c r="I66" s="4"/>
      <c r="J66" s="14"/>
      <c r="K66" s="16"/>
      <c r="L66" s="14"/>
      <c r="M66" s="13"/>
      <c r="N66" s="4"/>
      <c r="O66" s="14"/>
      <c r="P66" s="4"/>
      <c r="Q66" s="14"/>
      <c r="R66" s="13"/>
      <c r="S66" s="4"/>
      <c r="T66" s="52"/>
      <c r="U66" s="4"/>
      <c r="V66" s="52"/>
      <c r="W66" s="13"/>
      <c r="X66" s="5"/>
      <c r="Y66" s="5"/>
      <c r="Z66" s="5"/>
      <c r="AA66" s="52"/>
      <c r="AB66" s="13"/>
      <c r="AC66" s="4"/>
      <c r="AD66" s="14"/>
      <c r="AE66" s="14"/>
      <c r="AF66" s="14"/>
      <c r="AG66" s="13"/>
      <c r="AH66" s="15"/>
      <c r="AJ66" s="13">
        <v>2.6207604899942059</v>
      </c>
      <c r="AK66" s="15">
        <v>-0.79750877807629927</v>
      </c>
      <c r="AL66" s="12"/>
      <c r="AM66" s="13"/>
      <c r="AN66" s="15"/>
    </row>
    <row r="67" spans="1:40" x14ac:dyDescent="0.25">
      <c r="A67" s="12"/>
      <c r="B67" s="12"/>
      <c r="C67" s="13"/>
      <c r="D67" s="4"/>
      <c r="E67" s="52"/>
      <c r="F67" s="52"/>
      <c r="G67" s="17"/>
      <c r="H67" s="13"/>
      <c r="I67" s="4"/>
      <c r="J67" s="14"/>
      <c r="K67" s="16"/>
      <c r="L67" s="14"/>
      <c r="M67" s="13"/>
      <c r="N67" s="4"/>
      <c r="O67" s="14"/>
      <c r="P67" s="4"/>
      <c r="Q67" s="14"/>
      <c r="R67" s="13"/>
      <c r="S67" s="4"/>
      <c r="T67" s="52"/>
      <c r="U67" s="4"/>
      <c r="V67" s="52"/>
      <c r="W67" s="13"/>
      <c r="X67" s="5"/>
      <c r="Y67" s="5"/>
      <c r="Z67" s="5"/>
      <c r="AA67" s="52"/>
      <c r="AB67" s="13"/>
      <c r="AC67" s="4"/>
      <c r="AD67" s="14"/>
      <c r="AE67" s="14"/>
      <c r="AF67" s="14"/>
      <c r="AG67" s="13"/>
      <c r="AH67" s="15"/>
      <c r="AJ67" s="13">
        <v>2.7456992266025058</v>
      </c>
      <c r="AK67" s="15">
        <v>-0.26716043673098411</v>
      </c>
      <c r="AL67" s="12"/>
      <c r="AM67" s="13"/>
      <c r="AN67" s="15"/>
    </row>
    <row r="68" spans="1:40" x14ac:dyDescent="0.25">
      <c r="X68" s="6"/>
      <c r="Y68" s="24"/>
      <c r="Z68" s="23"/>
      <c r="AD68" s="27"/>
      <c r="AE68" s="28"/>
      <c r="AF68" s="15"/>
      <c r="AG68" s="13"/>
      <c r="AH68" s="15"/>
      <c r="AJ68" s="13">
        <v>2.842609239610562</v>
      </c>
      <c r="AK68" s="15">
        <v>7.2346703585382893E-2</v>
      </c>
      <c r="AL68" s="12"/>
      <c r="AM68" s="13"/>
      <c r="AN68" s="15"/>
    </row>
    <row r="69" spans="1:40" x14ac:dyDescent="0.25">
      <c r="X69" s="6"/>
      <c r="Y69" s="24"/>
      <c r="Z69" s="23"/>
      <c r="AD69" s="27"/>
      <c r="AE69" s="28"/>
      <c r="AF69" s="15"/>
      <c r="AG69" s="13"/>
      <c r="AH69" s="15"/>
      <c r="AJ69" s="13">
        <v>2.9217904856581871</v>
      </c>
      <c r="AK69" s="15">
        <v>0.45675840249571492</v>
      </c>
      <c r="AL69" s="12"/>
      <c r="AM69" s="13"/>
      <c r="AN69" s="15"/>
    </row>
    <row r="70" spans="1:40" x14ac:dyDescent="0.25">
      <c r="T70" s="7"/>
      <c r="U70" s="7"/>
      <c r="X70" s="6"/>
      <c r="Y70" s="24"/>
      <c r="Z70" s="23"/>
      <c r="AD70" s="27"/>
      <c r="AE70" s="28"/>
      <c r="AF70" s="15"/>
      <c r="AG70" s="13"/>
      <c r="AH70" s="15"/>
      <c r="AJ70" s="13">
        <v>2.9887372752888002</v>
      </c>
      <c r="AK70" s="15">
        <v>1.0273032609633277</v>
      </c>
      <c r="AL70" s="12"/>
      <c r="AM70" s="13"/>
      <c r="AN70" s="15"/>
    </row>
    <row r="71" spans="1:40" x14ac:dyDescent="0.25">
      <c r="T71" s="26"/>
      <c r="U71" s="14"/>
      <c r="X71" s="6"/>
      <c r="Y71" s="24"/>
      <c r="Z71" s="23"/>
      <c r="AD71" s="27"/>
      <c r="AE71" s="28"/>
      <c r="AF71" s="15"/>
      <c r="AG71" s="13"/>
      <c r="AH71" s="15"/>
      <c r="AJ71" s="13">
        <v>3.046729222266487</v>
      </c>
      <c r="AK71" s="15">
        <v>1.3108359498682975</v>
      </c>
      <c r="AL71" s="12"/>
      <c r="AM71" s="13"/>
      <c r="AN71" s="15"/>
    </row>
    <row r="72" spans="1:40" x14ac:dyDescent="0.25">
      <c r="T72" s="26"/>
      <c r="U72" s="14"/>
      <c r="X72" s="22"/>
      <c r="Y72" s="22"/>
      <c r="Z72" s="22"/>
      <c r="AD72" s="27"/>
      <c r="AE72" s="28"/>
      <c r="AF72" s="15"/>
      <c r="AG72" s="13"/>
      <c r="AH72" s="15"/>
      <c r="AJ72" s="13">
        <v>3.0978817447138685</v>
      </c>
      <c r="AK72" s="15">
        <v>1.5047269583450693</v>
      </c>
      <c r="AL72" s="12"/>
      <c r="AM72" s="13"/>
      <c r="AN72" s="15"/>
    </row>
    <row r="73" spans="1:40" x14ac:dyDescent="0.25">
      <c r="T73" s="26"/>
      <c r="U73" s="14"/>
      <c r="X73" s="6"/>
      <c r="Y73" s="24"/>
      <c r="Z73" s="23"/>
      <c r="AD73" s="27"/>
      <c r="AE73" s="28"/>
      <c r="AF73" s="15"/>
      <c r="AG73" s="13"/>
      <c r="AH73" s="15"/>
      <c r="AJ73" s="13">
        <v>3.1436392352745433</v>
      </c>
      <c r="AK73" s="15">
        <v>1.725269727959222</v>
      </c>
      <c r="AL73" s="12"/>
      <c r="AM73" s="13"/>
      <c r="AN73" s="15"/>
    </row>
    <row r="74" spans="1:40" x14ac:dyDescent="0.25">
      <c r="T74" s="26"/>
      <c r="U74" s="14"/>
      <c r="X74" s="6"/>
      <c r="Y74" s="24"/>
      <c r="Z74" s="23"/>
      <c r="AD74" s="27"/>
      <c r="AE74" s="28"/>
      <c r="AF74" s="15"/>
      <c r="AG74" s="13"/>
      <c r="AH74" s="15"/>
      <c r="AJ74" s="13">
        <v>3.1850319204327686</v>
      </c>
      <c r="AK74" s="15">
        <v>1.9852272523961483</v>
      </c>
      <c r="AL74" s="12"/>
      <c r="AM74" s="13"/>
      <c r="AN74" s="15"/>
    </row>
    <row r="75" spans="1:40" x14ac:dyDescent="0.25">
      <c r="T75" s="26"/>
      <c r="U75" s="14"/>
      <c r="X75" s="6"/>
      <c r="Y75" s="24"/>
      <c r="Z75" s="23"/>
      <c r="AD75" s="27"/>
      <c r="AE75" s="28"/>
      <c r="AF75" s="15"/>
      <c r="AG75" s="13"/>
      <c r="AH75" s="15"/>
      <c r="AJ75" s="13">
        <v>3.2228204813221684</v>
      </c>
      <c r="AK75" s="15">
        <v>2.3084160133048393</v>
      </c>
      <c r="AL75" s="12"/>
      <c r="AM75" s="13"/>
      <c r="AN75" s="15"/>
    </row>
    <row r="76" spans="1:40" x14ac:dyDescent="0.25">
      <c r="T76" s="26"/>
      <c r="U76" s="14"/>
      <c r="X76" s="6"/>
      <c r="Y76" s="24"/>
      <c r="Z76" s="23"/>
      <c r="AD76" s="27"/>
      <c r="AE76" s="28"/>
      <c r="AF76" s="15"/>
      <c r="AG76" s="13"/>
      <c r="AH76" s="15"/>
      <c r="AJ76" s="13">
        <v>3.2575825875813802</v>
      </c>
      <c r="AK76" s="15">
        <v>2.5945721196041927</v>
      </c>
      <c r="AL76" s="12"/>
      <c r="AM76" s="13"/>
      <c r="AN76" s="15"/>
    </row>
    <row r="77" spans="1:40" x14ac:dyDescent="0.25">
      <c r="T77" s="26"/>
      <c r="U77" s="14"/>
      <c r="X77" s="6"/>
      <c r="Y77" s="24"/>
      <c r="Z77" s="23"/>
      <c r="AD77" s="27"/>
      <c r="AE77" s="28"/>
      <c r="AF77" s="15"/>
      <c r="AG77" s="13"/>
      <c r="AH77" s="15"/>
      <c r="AJ77" s="13">
        <v>3.2897672709527814</v>
      </c>
      <c r="AK77" s="15">
        <v>2.7258193546438849</v>
      </c>
      <c r="AL77" s="12"/>
      <c r="AM77" s="13"/>
      <c r="AN77" s="15"/>
    </row>
    <row r="78" spans="1:40" x14ac:dyDescent="0.25">
      <c r="T78" s="26"/>
      <c r="U78" s="14"/>
      <c r="X78" s="6"/>
      <c r="Y78" s="24"/>
      <c r="Z78" s="23"/>
      <c r="AD78" s="27"/>
      <c r="AE78" s="28"/>
      <c r="AF78" s="15"/>
      <c r="AG78" s="13"/>
      <c r="AH78" s="15"/>
      <c r="AJ78" s="13">
        <v>3.3197304943302246</v>
      </c>
      <c r="AK78" s="15">
        <v>3.1653640048896268</v>
      </c>
      <c r="AL78" s="12"/>
      <c r="AM78" s="13"/>
      <c r="AN78" s="15"/>
    </row>
    <row r="79" spans="1:40" x14ac:dyDescent="0.25">
      <c r="T79" s="26"/>
      <c r="U79" s="14"/>
      <c r="X79" s="6"/>
      <c r="Y79" s="24"/>
      <c r="Z79" s="23"/>
      <c r="AD79" s="27"/>
      <c r="AE79" s="28"/>
      <c r="AF79" s="15"/>
      <c r="AG79" s="13"/>
      <c r="AH79" s="35"/>
      <c r="AI79" t="s">
        <v>59</v>
      </c>
      <c r="AJ79" s="13">
        <v>2.60031932975166</v>
      </c>
      <c r="AK79" s="35">
        <v>-1.7666467684129799</v>
      </c>
      <c r="AL79" s="13"/>
      <c r="AM79" s="13"/>
      <c r="AN79" s="35"/>
    </row>
    <row r="80" spans="1:40" x14ac:dyDescent="0.25">
      <c r="T80" s="26"/>
      <c r="U80" s="14"/>
      <c r="X80" s="6"/>
      <c r="Y80" s="24"/>
      <c r="Z80" s="23"/>
      <c r="AD80" s="27"/>
      <c r="AE80" s="28"/>
      <c r="AF80" s="15"/>
      <c r="AG80" s="13"/>
      <c r="AH80" s="35"/>
      <c r="AJ80" s="13">
        <v>2.7764105888073423</v>
      </c>
      <c r="AK80" s="35">
        <v>3.9896496999312248E-2</v>
      </c>
      <c r="AL80" s="13"/>
      <c r="AM80" s="13"/>
      <c r="AN80" s="35"/>
    </row>
    <row r="81" spans="10:40" x14ac:dyDescent="0.25">
      <c r="T81" s="26"/>
      <c r="U81" s="14"/>
      <c r="X81" s="6"/>
      <c r="Y81" s="24"/>
      <c r="Z81" s="23"/>
      <c r="AD81" s="27"/>
      <c r="AE81" s="28"/>
      <c r="AF81" s="15"/>
      <c r="AG81" s="13"/>
      <c r="AH81" s="35"/>
      <c r="AJ81" s="13">
        <v>2.9013493254156422</v>
      </c>
      <c r="AK81" s="35">
        <v>0.30163517495906905</v>
      </c>
      <c r="AL81" s="13"/>
      <c r="AM81" s="13"/>
      <c r="AN81" s="35"/>
    </row>
    <row r="82" spans="10:40" x14ac:dyDescent="0.25">
      <c r="T82" s="26"/>
      <c r="U82" s="14"/>
      <c r="X82" s="6"/>
      <c r="Y82" s="24"/>
      <c r="Z82" s="23"/>
      <c r="AD82" s="27"/>
      <c r="AE82" s="28"/>
      <c r="AF82" s="15"/>
      <c r="AG82" s="13"/>
      <c r="AH82" s="35"/>
      <c r="AJ82" s="13">
        <v>2.9982593384236988</v>
      </c>
      <c r="AK82" s="35">
        <v>0.42134471426726977</v>
      </c>
      <c r="AL82" s="13"/>
      <c r="AM82" s="13"/>
      <c r="AN82" s="35"/>
    </row>
    <row r="83" spans="10:40" x14ac:dyDescent="0.25">
      <c r="T83" s="26"/>
      <c r="U83" s="14"/>
      <c r="X83" s="6"/>
      <c r="Y83" s="24"/>
      <c r="Z83" s="23"/>
      <c r="AD83" s="27"/>
      <c r="AE83" s="28"/>
      <c r="AF83" s="15"/>
      <c r="AG83" s="13"/>
      <c r="AH83" s="35"/>
      <c r="AJ83" s="13">
        <v>3.0774405844713235</v>
      </c>
      <c r="AK83" s="35">
        <v>1.055371913283573</v>
      </c>
      <c r="AL83" s="13"/>
      <c r="AM83" s="13"/>
      <c r="AN83" s="35"/>
    </row>
    <row r="84" spans="10:40" x14ac:dyDescent="0.25">
      <c r="T84" s="26"/>
      <c r="U84" s="14"/>
      <c r="X84" s="22"/>
      <c r="Y84" s="22"/>
      <c r="Z84" s="22"/>
      <c r="AD84" s="27"/>
      <c r="AE84" s="28"/>
      <c r="AF84" s="15"/>
      <c r="AG84" s="13"/>
      <c r="AH84" s="35"/>
      <c r="AJ84" s="13">
        <v>3.1443873741019366</v>
      </c>
      <c r="AK84" s="35">
        <v>1.3514553386715109</v>
      </c>
      <c r="AL84" s="13"/>
      <c r="AM84" s="13"/>
      <c r="AN84" s="35"/>
    </row>
    <row r="85" spans="10:40" x14ac:dyDescent="0.25">
      <c r="T85" s="26"/>
      <c r="U85" s="14"/>
      <c r="X85" s="6"/>
      <c r="Y85" s="24"/>
      <c r="Z85" s="23"/>
      <c r="AD85" s="27"/>
      <c r="AE85" s="28"/>
      <c r="AF85" s="15"/>
      <c r="AG85" s="13"/>
      <c r="AH85" s="35"/>
      <c r="AJ85" s="13">
        <v>3.2023793210796234</v>
      </c>
      <c r="AK85" s="35">
        <v>1.4167192430726931</v>
      </c>
      <c r="AL85" s="13"/>
      <c r="AM85" s="13"/>
      <c r="AN85" s="35"/>
    </row>
    <row r="86" spans="10:40" x14ac:dyDescent="0.25">
      <c r="X86" s="6"/>
      <c r="Y86" s="24"/>
      <c r="Z86" s="23"/>
      <c r="AD86" s="27"/>
      <c r="AE86" s="28"/>
      <c r="AF86" s="15"/>
      <c r="AG86" s="13"/>
      <c r="AH86" s="35"/>
      <c r="AJ86" s="13">
        <v>3.2535318435270049</v>
      </c>
      <c r="AK86" s="35">
        <v>1.6238902007672569</v>
      </c>
      <c r="AL86" s="13"/>
      <c r="AM86" s="13"/>
      <c r="AN86" s="35"/>
    </row>
    <row r="87" spans="10:40" x14ac:dyDescent="0.25">
      <c r="X87" s="6"/>
      <c r="Y87" s="24"/>
      <c r="Z87" s="23"/>
      <c r="AD87" s="27"/>
      <c r="AE87" s="28"/>
      <c r="AF87" s="15"/>
      <c r="AG87" s="13"/>
      <c r="AH87" s="35"/>
      <c r="AJ87" s="13">
        <v>3.2992893340876801</v>
      </c>
      <c r="AK87" s="35">
        <v>1.7891681228699581</v>
      </c>
      <c r="AL87" s="13"/>
      <c r="AM87" s="13"/>
      <c r="AN87" s="35"/>
    </row>
    <row r="88" spans="10:40" x14ac:dyDescent="0.25">
      <c r="J88" t="s">
        <v>16</v>
      </c>
      <c r="X88" s="6"/>
      <c r="Y88" s="24"/>
      <c r="Z88" s="23"/>
      <c r="AD88" s="27"/>
      <c r="AE88" s="28"/>
      <c r="AF88" s="15"/>
      <c r="AG88" s="13"/>
      <c r="AH88" s="35"/>
      <c r="AJ88" s="13">
        <v>3.340682019245905</v>
      </c>
      <c r="AK88" s="35">
        <v>2.176232837528806</v>
      </c>
      <c r="AL88" s="13"/>
      <c r="AM88" s="13"/>
      <c r="AN88" s="35"/>
    </row>
    <row r="89" spans="10:40" x14ac:dyDescent="0.25">
      <c r="X89" s="6"/>
      <c r="Y89" s="24"/>
      <c r="Z89" s="23"/>
      <c r="AD89" s="27"/>
      <c r="AE89" s="28"/>
      <c r="AF89" s="15"/>
      <c r="AG89" s="13"/>
      <c r="AH89" s="35"/>
      <c r="AJ89" s="13">
        <v>3.3784705801353048</v>
      </c>
      <c r="AK89" s="35">
        <v>2.9188991014801164</v>
      </c>
      <c r="AL89" s="13"/>
      <c r="AM89" s="13"/>
      <c r="AN89" s="35"/>
    </row>
    <row r="90" spans="10:40" x14ac:dyDescent="0.25">
      <c r="X90" s="6"/>
      <c r="Y90" s="24"/>
      <c r="Z90" s="23"/>
      <c r="AD90" s="27"/>
      <c r="AE90" s="28"/>
      <c r="AF90" s="15"/>
      <c r="AG90" s="16"/>
    </row>
    <row r="91" spans="10:40" x14ac:dyDescent="0.25">
      <c r="X91" s="6"/>
      <c r="Y91" s="24"/>
      <c r="Z91" s="23"/>
      <c r="AD91" s="27"/>
      <c r="AE91" s="28"/>
      <c r="AF91" s="15"/>
      <c r="AG91" s="16"/>
    </row>
    <row r="92" spans="10:40" x14ac:dyDescent="0.25">
      <c r="X92" s="6"/>
      <c r="Y92" s="24"/>
      <c r="Z92" s="23"/>
      <c r="AD92" s="27"/>
      <c r="AE92" s="28"/>
      <c r="AF92" s="15"/>
      <c r="AG92" s="16"/>
    </row>
    <row r="93" spans="10:40" x14ac:dyDescent="0.25">
      <c r="X93" s="6"/>
      <c r="Y93" s="24"/>
      <c r="Z93" s="23"/>
      <c r="AD93" s="27"/>
      <c r="AE93" s="28"/>
      <c r="AF93" s="15"/>
      <c r="AG93" s="16"/>
    </row>
    <row r="94" spans="10:40" x14ac:dyDescent="0.25">
      <c r="J94" t="s">
        <v>16</v>
      </c>
      <c r="X94" s="6"/>
      <c r="Y94" s="24"/>
      <c r="Z94" s="23"/>
      <c r="AD94" s="27"/>
      <c r="AE94" s="28"/>
      <c r="AF94" s="15"/>
      <c r="AG94" s="16"/>
    </row>
    <row r="95" spans="10:40" x14ac:dyDescent="0.25">
      <c r="X95" s="6"/>
      <c r="Y95" s="24"/>
      <c r="Z95" s="23"/>
      <c r="AD95" s="27"/>
      <c r="AE95" s="28"/>
      <c r="AF95" s="15"/>
      <c r="AG95" s="16"/>
    </row>
    <row r="96" spans="10:40" x14ac:dyDescent="0.25">
      <c r="X96" s="6"/>
      <c r="Y96" s="24"/>
      <c r="Z96" s="23"/>
      <c r="AD96" s="27"/>
      <c r="AE96" s="28"/>
      <c r="AF96" s="15"/>
      <c r="AG96" s="16"/>
    </row>
    <row r="97" spans="10:33" x14ac:dyDescent="0.25">
      <c r="AD97" s="27"/>
      <c r="AE97" s="28"/>
      <c r="AF97" s="15"/>
      <c r="AG97" s="16"/>
    </row>
    <row r="98" spans="10:33" x14ac:dyDescent="0.25">
      <c r="AD98" s="27"/>
      <c r="AE98" s="28"/>
      <c r="AF98" s="15"/>
      <c r="AG98" s="16"/>
    </row>
    <row r="99" spans="10:33" x14ac:dyDescent="0.25">
      <c r="AD99" s="27"/>
      <c r="AE99" s="28"/>
      <c r="AF99" s="15"/>
      <c r="AG99" s="16"/>
    </row>
    <row r="100" spans="10:33" x14ac:dyDescent="0.25">
      <c r="J100" t="s">
        <v>16</v>
      </c>
      <c r="AD100" s="27"/>
      <c r="AE100" s="28"/>
      <c r="AF100" s="15"/>
      <c r="AG100" s="16"/>
    </row>
    <row r="101" spans="10:33" x14ac:dyDescent="0.25">
      <c r="AD101" s="27"/>
      <c r="AE101" s="28"/>
      <c r="AF101" s="15"/>
      <c r="AG101" s="16"/>
    </row>
    <row r="102" spans="10:33" x14ac:dyDescent="0.25">
      <c r="AD102" s="27"/>
      <c r="AE102" s="28"/>
      <c r="AF102" s="15"/>
      <c r="AG102" s="16"/>
    </row>
    <row r="103" spans="10:33" x14ac:dyDescent="0.25">
      <c r="AD103" s="27"/>
      <c r="AE103" s="28"/>
      <c r="AF103" s="15"/>
      <c r="AG103" s="16"/>
    </row>
    <row r="104" spans="10:33" x14ac:dyDescent="0.25">
      <c r="AD104" s="27"/>
      <c r="AE104" s="28"/>
      <c r="AF104" s="15"/>
      <c r="AG104" s="16"/>
    </row>
    <row r="105" spans="10:33" x14ac:dyDescent="0.25">
      <c r="AD105" s="27"/>
      <c r="AE105" s="28"/>
      <c r="AF105" s="15"/>
      <c r="AG105" s="16"/>
    </row>
    <row r="106" spans="10:33" x14ac:dyDescent="0.25">
      <c r="AD106" s="27"/>
      <c r="AE106" s="28"/>
      <c r="AF106" s="15"/>
      <c r="AG106" s="16"/>
    </row>
    <row r="107" spans="10:33" x14ac:dyDescent="0.25">
      <c r="AD107" s="27"/>
      <c r="AE107" s="28"/>
      <c r="AF107" s="15"/>
      <c r="AG107" s="16"/>
    </row>
    <row r="108" spans="10:33" x14ac:dyDescent="0.25">
      <c r="AD108" s="27"/>
      <c r="AE108" s="28"/>
      <c r="AF108" s="15"/>
      <c r="AG108" s="16"/>
    </row>
    <row r="109" spans="10:33" x14ac:dyDescent="0.25">
      <c r="AD109" s="27"/>
      <c r="AE109" s="28"/>
      <c r="AF109" s="15"/>
      <c r="AG109" s="16"/>
    </row>
    <row r="110" spans="10:33" x14ac:dyDescent="0.25">
      <c r="AD110" s="27"/>
      <c r="AE110" s="28"/>
      <c r="AF110" s="15"/>
      <c r="AG110" s="16"/>
    </row>
    <row r="111" spans="10:33" x14ac:dyDescent="0.25">
      <c r="AD111" s="27"/>
      <c r="AE111" s="28"/>
      <c r="AF111" s="15"/>
      <c r="AG111" s="16"/>
    </row>
    <row r="112" spans="10:33" x14ac:dyDescent="0.25">
      <c r="AD112" s="27"/>
      <c r="AE112" s="28"/>
      <c r="AF112" s="15"/>
      <c r="AG112" s="16"/>
    </row>
    <row r="113" spans="30:36" x14ac:dyDescent="0.25">
      <c r="AD113" s="27"/>
      <c r="AE113" s="28"/>
      <c r="AF113" s="15"/>
      <c r="AG113" s="16"/>
      <c r="AI113" t="s">
        <v>32</v>
      </c>
      <c r="AJ113" t="s">
        <v>16</v>
      </c>
    </row>
    <row r="114" spans="30:36" x14ac:dyDescent="0.25">
      <c r="AD114" s="27"/>
      <c r="AE114" s="28"/>
      <c r="AF114" s="15"/>
      <c r="AG114" s="16"/>
      <c r="AI114" t="s">
        <v>32</v>
      </c>
      <c r="AJ114" t="s">
        <v>16</v>
      </c>
    </row>
    <row r="115" spans="30:36" x14ac:dyDescent="0.25">
      <c r="AD115" s="27"/>
      <c r="AE115" s="28"/>
      <c r="AF115" s="15"/>
      <c r="AG115" s="16"/>
      <c r="AI115" t="s">
        <v>32</v>
      </c>
      <c r="AJ115" t="s">
        <v>16</v>
      </c>
    </row>
    <row r="116" spans="30:36" x14ac:dyDescent="0.25">
      <c r="AD116" s="27"/>
      <c r="AE116" s="28"/>
      <c r="AF116" s="15"/>
      <c r="AG116" s="16"/>
      <c r="AI116" t="s">
        <v>32</v>
      </c>
      <c r="AJ116" t="s">
        <v>16</v>
      </c>
    </row>
    <row r="117" spans="30:36" x14ac:dyDescent="0.25">
      <c r="AD117" s="27"/>
      <c r="AE117" s="28"/>
      <c r="AF117" s="15"/>
      <c r="AG117" s="16"/>
      <c r="AI117" t="s">
        <v>32</v>
      </c>
      <c r="AJ117" t="s">
        <v>16</v>
      </c>
    </row>
    <row r="118" spans="30:36" x14ac:dyDescent="0.25">
      <c r="AD118" s="27"/>
      <c r="AE118" s="28"/>
      <c r="AF118" s="15"/>
      <c r="AG118" s="16"/>
      <c r="AI118" t="s">
        <v>32</v>
      </c>
      <c r="AJ118" t="s">
        <v>16</v>
      </c>
    </row>
    <row r="119" spans="30:36" x14ac:dyDescent="0.25">
      <c r="AD119" s="27"/>
      <c r="AE119" s="28"/>
      <c r="AF119" s="15"/>
      <c r="AG119" s="16"/>
    </row>
    <row r="120" spans="30:36" x14ac:dyDescent="0.25">
      <c r="AD120" s="27"/>
      <c r="AE120" s="28"/>
      <c r="AF120" s="15"/>
      <c r="AG120" s="16"/>
    </row>
    <row r="121" spans="30:36" x14ac:dyDescent="0.25">
      <c r="AD121" s="27"/>
      <c r="AE121" s="28"/>
      <c r="AF121" s="15"/>
      <c r="AG121" s="16"/>
    </row>
    <row r="122" spans="30:36" x14ac:dyDescent="0.25">
      <c r="AD122" s="27"/>
      <c r="AE122" s="28"/>
      <c r="AF122" s="15"/>
      <c r="AG122" s="16"/>
    </row>
    <row r="123" spans="30:36" x14ac:dyDescent="0.25">
      <c r="AD123" s="27"/>
      <c r="AE123" s="28"/>
      <c r="AF123" s="15"/>
      <c r="AG123" s="16"/>
    </row>
    <row r="124" spans="30:36" x14ac:dyDescent="0.25">
      <c r="AD124" s="27"/>
      <c r="AE124" s="28"/>
      <c r="AF124" s="15"/>
      <c r="AG124" s="16"/>
    </row>
    <row r="125" spans="30:36" x14ac:dyDescent="0.25">
      <c r="AD125" s="27"/>
      <c r="AE125" s="28"/>
      <c r="AF125" s="15"/>
      <c r="AG125" s="16"/>
    </row>
    <row r="126" spans="30:36" x14ac:dyDescent="0.25">
      <c r="AD126" s="27"/>
      <c r="AE126" s="28"/>
      <c r="AF126" s="15"/>
      <c r="AG126" s="16"/>
    </row>
    <row r="127" spans="30:36" x14ac:dyDescent="0.25">
      <c r="AD127" s="27"/>
      <c r="AE127" s="28"/>
      <c r="AF127" s="15"/>
      <c r="AG127" s="16"/>
    </row>
    <row r="128" spans="30:36" x14ac:dyDescent="0.25">
      <c r="AD128" s="27"/>
      <c r="AE128" s="28"/>
      <c r="AF128" s="15"/>
      <c r="AG128" s="16"/>
    </row>
    <row r="129" spans="30:33" x14ac:dyDescent="0.25">
      <c r="AD129" s="27"/>
      <c r="AE129" s="28"/>
      <c r="AF129" s="15"/>
      <c r="AG129" s="16"/>
    </row>
    <row r="130" spans="30:33" x14ac:dyDescent="0.25">
      <c r="AD130" s="27"/>
      <c r="AE130" s="28"/>
      <c r="AF130" s="15"/>
      <c r="AG130" s="16"/>
    </row>
    <row r="131" spans="30:33" x14ac:dyDescent="0.25">
      <c r="AD131" s="27"/>
      <c r="AE131" s="28"/>
      <c r="AF131" s="15"/>
      <c r="AG131" s="16"/>
    </row>
    <row r="132" spans="30:33" x14ac:dyDescent="0.25">
      <c r="AD132" s="27"/>
      <c r="AE132" s="28"/>
      <c r="AF132" s="15"/>
      <c r="AG132" s="16"/>
    </row>
    <row r="133" spans="30:33" x14ac:dyDescent="0.25">
      <c r="AD133" s="27"/>
      <c r="AE133" s="28"/>
      <c r="AF133" s="15"/>
      <c r="AG133" s="16"/>
    </row>
    <row r="134" spans="30:33" x14ac:dyDescent="0.25">
      <c r="AD134" s="27"/>
      <c r="AE134" s="28"/>
      <c r="AF134" s="15"/>
      <c r="AG134" s="16"/>
    </row>
    <row r="135" spans="30:33" x14ac:dyDescent="0.25">
      <c r="AD135" s="27"/>
      <c r="AE135" s="28"/>
      <c r="AF135" s="15"/>
      <c r="AG135" s="16"/>
    </row>
    <row r="136" spans="30:33" x14ac:dyDescent="0.25">
      <c r="AD136" s="27"/>
      <c r="AE136" s="28"/>
      <c r="AF136" s="15"/>
      <c r="AG136" s="16"/>
    </row>
    <row r="137" spans="30:33" x14ac:dyDescent="0.25">
      <c r="AD137" s="27"/>
      <c r="AE137" s="28"/>
      <c r="AF137" s="15"/>
      <c r="AG137" s="16"/>
    </row>
    <row r="138" spans="30:33" x14ac:dyDescent="0.25">
      <c r="AD138" s="27"/>
      <c r="AE138" s="28"/>
      <c r="AF138" s="15"/>
      <c r="AG138" s="16"/>
    </row>
    <row r="139" spans="30:33" x14ac:dyDescent="0.25">
      <c r="AD139" s="27"/>
      <c r="AE139" s="28"/>
      <c r="AF139" s="15"/>
      <c r="AG139" s="16"/>
    </row>
    <row r="140" spans="30:33" x14ac:dyDescent="0.25">
      <c r="AD140" s="27"/>
      <c r="AE140" s="28"/>
      <c r="AF140" s="15"/>
      <c r="AG140" s="16"/>
    </row>
    <row r="141" spans="30:33" x14ac:dyDescent="0.25">
      <c r="AD141" s="27"/>
      <c r="AE141" s="28"/>
      <c r="AF141" s="15"/>
      <c r="AG141" s="16"/>
    </row>
    <row r="142" spans="30:33" x14ac:dyDescent="0.25">
      <c r="AD142" s="27"/>
      <c r="AE142" s="28"/>
      <c r="AF142" s="15"/>
      <c r="AG142" s="16"/>
    </row>
    <row r="143" spans="30:33" x14ac:dyDescent="0.25">
      <c r="AD143" s="27"/>
      <c r="AE143" s="28"/>
      <c r="AF143" s="15"/>
      <c r="AG143" s="16"/>
    </row>
    <row r="144" spans="30:33" x14ac:dyDescent="0.25">
      <c r="AD144" s="27"/>
      <c r="AE144" s="28"/>
      <c r="AF144" s="15"/>
      <c r="AG144" s="16"/>
    </row>
    <row r="145" spans="30:33" x14ac:dyDescent="0.25">
      <c r="AD145" s="27"/>
      <c r="AE145" s="28"/>
      <c r="AF145" s="15"/>
      <c r="AG145" s="16"/>
    </row>
    <row r="146" spans="30:33" x14ac:dyDescent="0.25">
      <c r="AD146" s="27"/>
      <c r="AE146" s="28"/>
      <c r="AF146" s="15"/>
      <c r="AG146" s="16"/>
    </row>
    <row r="147" spans="30:33" x14ac:dyDescent="0.25">
      <c r="AD147" s="27"/>
      <c r="AE147" s="28"/>
      <c r="AF147" s="15"/>
      <c r="AG147" s="16"/>
    </row>
    <row r="148" spans="30:33" x14ac:dyDescent="0.25">
      <c r="AD148" s="27"/>
      <c r="AE148" s="28"/>
      <c r="AF148" s="15"/>
      <c r="AG148" s="16"/>
    </row>
    <row r="149" spans="30:33" x14ac:dyDescent="0.25">
      <c r="AD149" s="27"/>
      <c r="AE149" s="28"/>
      <c r="AF149" s="15"/>
      <c r="AG149" s="16"/>
    </row>
    <row r="150" spans="30:33" x14ac:dyDescent="0.25">
      <c r="AD150" s="27"/>
      <c r="AE150" s="28"/>
      <c r="AF150" s="15"/>
      <c r="AG150" s="16"/>
    </row>
    <row r="151" spans="30:33" x14ac:dyDescent="0.25">
      <c r="AD151" s="27"/>
      <c r="AE151" s="28"/>
      <c r="AF151" s="15"/>
      <c r="AG151" s="16"/>
    </row>
    <row r="152" spans="30:33" x14ac:dyDescent="0.25">
      <c r="AD152" s="27"/>
      <c r="AE152" s="28"/>
      <c r="AF152" s="15"/>
      <c r="AG152" s="16"/>
    </row>
    <row r="153" spans="30:33" x14ac:dyDescent="0.25">
      <c r="AD153" s="27"/>
      <c r="AE153" s="28"/>
      <c r="AF153" s="15"/>
      <c r="AG153" s="16"/>
    </row>
    <row r="154" spans="30:33" x14ac:dyDescent="0.25">
      <c r="AD154" s="27"/>
      <c r="AE154" s="28"/>
      <c r="AF154" s="15"/>
      <c r="AG154" s="16"/>
    </row>
    <row r="155" spans="30:33" x14ac:dyDescent="0.25">
      <c r="AD155" s="27"/>
      <c r="AE155" s="28"/>
      <c r="AF155" s="15"/>
      <c r="AG155" s="16"/>
    </row>
    <row r="156" spans="30:33" x14ac:dyDescent="0.25">
      <c r="AD156" s="27"/>
      <c r="AE156" s="28"/>
      <c r="AF156" s="15"/>
      <c r="AG156" s="16"/>
    </row>
    <row r="157" spans="30:33" x14ac:dyDescent="0.25">
      <c r="AD157" s="27"/>
      <c r="AE157" s="28"/>
      <c r="AF157" s="15"/>
      <c r="AG157" s="16"/>
    </row>
    <row r="158" spans="30:33" x14ac:dyDescent="0.25">
      <c r="AD158" s="27"/>
      <c r="AE158" s="28"/>
      <c r="AF158" s="15"/>
      <c r="AG158" s="16"/>
    </row>
    <row r="159" spans="30:33" x14ac:dyDescent="0.25">
      <c r="AD159" s="27"/>
      <c r="AE159" s="28"/>
      <c r="AF159" s="15"/>
      <c r="AG159" s="16"/>
    </row>
    <row r="160" spans="30:33" x14ac:dyDescent="0.25">
      <c r="AD160" s="27"/>
      <c r="AE160" s="28"/>
      <c r="AF160" s="15"/>
      <c r="AG160" s="16" t="str">
        <f>IF(AF160&lt;&gt;0,AF160," ")</f>
        <v xml:space="preserve"> </v>
      </c>
    </row>
    <row r="161" spans="30:33" x14ac:dyDescent="0.25">
      <c r="AD161" s="27"/>
      <c r="AE161" s="28"/>
      <c r="AF161" s="15"/>
      <c r="AG161" s="16" t="str">
        <f>IF(AF161&lt;&gt;0,AF161," ")</f>
        <v xml:space="preserve"> </v>
      </c>
    </row>
    <row r="162" spans="30:33" x14ac:dyDescent="0.25">
      <c r="AD162" s="27"/>
      <c r="AE162" s="28"/>
      <c r="AF162" s="15"/>
      <c r="AG162" s="16" t="str">
        <f>IF(AF162&lt;&gt;0,AF162," ")</f>
        <v xml:space="preserve"> </v>
      </c>
    </row>
    <row r="163" spans="30:33" x14ac:dyDescent="0.25">
      <c r="AD163" s="27"/>
      <c r="AE163" s="28"/>
      <c r="AF163" s="15"/>
      <c r="AG163" s="16" t="str">
        <f>IF(AF163&lt;&gt;0,AF163," ")</f>
        <v xml:space="preserve"> </v>
      </c>
    </row>
    <row r="168" spans="30:33" x14ac:dyDescent="0.25">
      <c r="AD168" s="25"/>
      <c r="AE168" s="13"/>
      <c r="AF168" s="15"/>
    </row>
    <row r="169" spans="30:33" x14ac:dyDescent="0.25">
      <c r="AD169" s="25"/>
      <c r="AE169" s="13"/>
      <c r="AF169" s="15"/>
    </row>
    <row r="170" spans="30:33" x14ac:dyDescent="0.25">
      <c r="AD170" s="25"/>
      <c r="AE170" s="13"/>
      <c r="AF170" s="15"/>
    </row>
  </sheetData>
  <sheetProtection algorithmName="SHA-512" hashValue="k8hY8o/W8nLZFgY/yy5SoLMSB4unmsOyBD0xF/VWXotwo8DHbIFVVTlNe1koSQaHSxtX3DATDpY/nNINc5FyzA==" saltValue="XilWzuaDUQ1mM0a3iHKZSQ=="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4"/>
  <sheetViews>
    <sheetView zoomScale="95" zoomScaleNormal="95" workbookViewId="0">
      <selection activeCell="B3" sqref="B3:B22"/>
    </sheetView>
  </sheetViews>
  <sheetFormatPr baseColWidth="10" defaultRowHeight="15" x14ac:dyDescent="0.25"/>
  <sheetData>
    <row r="1" spans="1:9" x14ac:dyDescent="0.25">
      <c r="D1" t="s">
        <v>9</v>
      </c>
      <c r="E1" t="s">
        <v>12</v>
      </c>
      <c r="F1" t="s">
        <v>10</v>
      </c>
      <c r="G1" t="s">
        <v>14</v>
      </c>
      <c r="H1" t="s">
        <v>13</v>
      </c>
      <c r="I1" t="s">
        <v>11</v>
      </c>
    </row>
    <row r="2" spans="1:9" x14ac:dyDescent="0.25">
      <c r="D2" s="9">
        <v>17.5</v>
      </c>
      <c r="E2" s="9">
        <v>20</v>
      </c>
      <c r="F2" s="9">
        <v>22.5</v>
      </c>
      <c r="G2" s="9">
        <v>22.5</v>
      </c>
      <c r="H2" s="9">
        <v>25</v>
      </c>
      <c r="I2" s="9">
        <v>27.5</v>
      </c>
    </row>
    <row r="3" spans="1:9" x14ac:dyDescent="0.25">
      <c r="A3" s="37"/>
      <c r="B3" s="16">
        <f>1/C3</f>
        <v>1</v>
      </c>
      <c r="C3">
        <v>1</v>
      </c>
      <c r="D3" s="16">
        <v>0</v>
      </c>
      <c r="E3" s="16">
        <v>0.05</v>
      </c>
      <c r="F3" s="34">
        <v>0</v>
      </c>
      <c r="G3" s="16">
        <v>4.9999999999999996E-2</v>
      </c>
      <c r="H3" s="5">
        <v>0.08</v>
      </c>
      <c r="I3" s="16">
        <v>0</v>
      </c>
    </row>
    <row r="4" spans="1:9" x14ac:dyDescent="0.25">
      <c r="A4" s="37"/>
      <c r="B4" s="16">
        <f t="shared" ref="B4:B22" si="0">1/C4</f>
        <v>0.5</v>
      </c>
      <c r="C4">
        <v>2</v>
      </c>
      <c r="D4" s="16">
        <v>0</v>
      </c>
      <c r="E4" s="16">
        <v>0.1</v>
      </c>
      <c r="F4" s="34">
        <v>0.12</v>
      </c>
      <c r="G4" s="16">
        <v>0.25</v>
      </c>
      <c r="H4" s="5">
        <v>0.20499999999999999</v>
      </c>
      <c r="I4" s="16">
        <v>6.0600000000000001E-2</v>
      </c>
    </row>
    <row r="5" spans="1:9" x14ac:dyDescent="0.25">
      <c r="A5" s="37"/>
      <c r="B5" s="16">
        <f t="shared" si="0"/>
        <v>0.33333333333333331</v>
      </c>
      <c r="C5">
        <v>3</v>
      </c>
      <c r="D5" s="16">
        <v>0</v>
      </c>
      <c r="E5" s="16">
        <v>0.28000000000000003</v>
      </c>
      <c r="F5" s="34">
        <v>0.16</v>
      </c>
      <c r="G5" s="16">
        <v>0.3347</v>
      </c>
      <c r="H5" s="5">
        <v>0.53</v>
      </c>
      <c r="I5" s="16">
        <v>0.15440000000000001</v>
      </c>
    </row>
    <row r="6" spans="1:9" x14ac:dyDescent="0.25">
      <c r="A6" s="37"/>
      <c r="B6" s="16">
        <f t="shared" si="0"/>
        <v>0.25</v>
      </c>
      <c r="C6">
        <v>4</v>
      </c>
      <c r="D6" s="16">
        <v>0</v>
      </c>
      <c r="E6" s="16">
        <v>0.34660000000000002</v>
      </c>
      <c r="F6" s="34">
        <v>0.39</v>
      </c>
      <c r="G6" s="16">
        <v>0.44500000000000001</v>
      </c>
      <c r="H6" s="5">
        <v>0.59</v>
      </c>
      <c r="I6" s="16">
        <v>0.255</v>
      </c>
    </row>
    <row r="7" spans="1:9" x14ac:dyDescent="0.25">
      <c r="A7" s="37"/>
      <c r="B7" s="16">
        <f t="shared" si="0"/>
        <v>0.2</v>
      </c>
      <c r="C7">
        <v>5</v>
      </c>
      <c r="D7" s="16">
        <v>0</v>
      </c>
      <c r="E7" s="16">
        <v>0.39219999999999999</v>
      </c>
      <c r="F7" s="34">
        <v>0.46700000000000003</v>
      </c>
      <c r="G7" s="16">
        <v>0.53439999999999999</v>
      </c>
      <c r="H7" s="5">
        <v>0.61699999999999999</v>
      </c>
      <c r="I7" s="16">
        <v>0.28299999999999997</v>
      </c>
    </row>
    <row r="8" spans="1:9" x14ac:dyDescent="0.25">
      <c r="A8" s="37"/>
      <c r="B8" s="16">
        <f t="shared" si="0"/>
        <v>0.16666666666666666</v>
      </c>
      <c r="C8">
        <v>6</v>
      </c>
      <c r="D8" s="16">
        <v>0</v>
      </c>
      <c r="E8" s="16">
        <v>0.42330000000000001</v>
      </c>
      <c r="F8" s="34">
        <v>0.65</v>
      </c>
      <c r="G8" s="16">
        <v>0.62</v>
      </c>
      <c r="H8" s="5">
        <v>0.74747474747474751</v>
      </c>
      <c r="I8" s="16">
        <v>0.35599999999999998</v>
      </c>
    </row>
    <row r="9" spans="1:9" x14ac:dyDescent="0.25">
      <c r="A9" s="37"/>
      <c r="B9" s="16">
        <f t="shared" si="0"/>
        <v>0.14285714285714285</v>
      </c>
      <c r="C9">
        <v>7</v>
      </c>
      <c r="D9" s="16">
        <v>0</v>
      </c>
      <c r="E9" s="16">
        <v>0.47889999999999999</v>
      </c>
      <c r="F9" s="34">
        <v>0.72</v>
      </c>
      <c r="G9" s="16">
        <v>0.74399999999999999</v>
      </c>
      <c r="H9" s="5">
        <v>0.79797979797979801</v>
      </c>
      <c r="I9" s="16">
        <v>0.49559999999999998</v>
      </c>
    </row>
    <row r="10" spans="1:9" x14ac:dyDescent="0.25">
      <c r="A10" s="37"/>
      <c r="B10" s="16">
        <f t="shared" si="0"/>
        <v>0.125</v>
      </c>
      <c r="C10">
        <v>8</v>
      </c>
      <c r="D10" s="16">
        <v>0.01</v>
      </c>
      <c r="E10" s="16">
        <v>0.52380000000000004</v>
      </c>
      <c r="F10" s="34">
        <v>0.76</v>
      </c>
      <c r="G10" s="16">
        <v>0.78500000000000003</v>
      </c>
      <c r="H10" s="5">
        <v>0.80808080808080807</v>
      </c>
      <c r="I10" s="16">
        <v>0.59430000000000005</v>
      </c>
    </row>
    <row r="11" spans="1:9" x14ac:dyDescent="0.25">
      <c r="A11" s="37"/>
      <c r="B11" s="16">
        <f t="shared" si="0"/>
        <v>0.1111111111111111</v>
      </c>
      <c r="C11">
        <v>9</v>
      </c>
      <c r="D11" s="16">
        <v>4.3299999999999998E-2</v>
      </c>
      <c r="E11" s="16">
        <v>0.59640000000000004</v>
      </c>
      <c r="F11" s="34">
        <v>0.80220000000000002</v>
      </c>
      <c r="G11" s="16">
        <v>0.82</v>
      </c>
      <c r="H11" s="5">
        <v>0.8376555555555556</v>
      </c>
      <c r="I11" s="16">
        <v>0.63449999999999995</v>
      </c>
    </row>
    <row r="12" spans="1:9" x14ac:dyDescent="0.25">
      <c r="A12" s="37"/>
      <c r="B12" s="16">
        <f t="shared" si="0"/>
        <v>0.1</v>
      </c>
      <c r="C12">
        <v>10</v>
      </c>
      <c r="D12" s="16">
        <v>0.08</v>
      </c>
      <c r="E12" s="16">
        <v>0.62329999999999997</v>
      </c>
      <c r="F12" s="34">
        <v>0.83489999999999998</v>
      </c>
      <c r="G12" s="16">
        <v>0.84550000000000003</v>
      </c>
      <c r="H12" s="5">
        <v>0.85858585858585856</v>
      </c>
      <c r="I12" s="16">
        <v>0.68730000000000002</v>
      </c>
    </row>
    <row r="13" spans="1:9" x14ac:dyDescent="0.25">
      <c r="A13" s="37"/>
      <c r="B13" s="16">
        <f t="shared" si="0"/>
        <v>9.0909090909090912E-2</v>
      </c>
      <c r="C13">
        <v>11</v>
      </c>
      <c r="D13" s="16">
        <v>0.12</v>
      </c>
      <c r="E13" s="16">
        <v>0.69769999999999999</v>
      </c>
      <c r="F13" s="34">
        <v>0.872</v>
      </c>
      <c r="G13" s="16">
        <v>0.88219999999999998</v>
      </c>
      <c r="H13" s="5">
        <v>0.89898989898989912</v>
      </c>
      <c r="I13" s="16">
        <v>0.72330000000000005</v>
      </c>
    </row>
    <row r="14" spans="1:9" x14ac:dyDescent="0.25">
      <c r="A14" s="37"/>
      <c r="B14" s="16">
        <f t="shared" si="0"/>
        <v>8.3333333333333329E-2</v>
      </c>
      <c r="C14">
        <v>12</v>
      </c>
      <c r="D14" s="16">
        <v>0.152</v>
      </c>
      <c r="E14" s="16">
        <v>0.74560000000000004</v>
      </c>
      <c r="F14" s="34">
        <v>0.875</v>
      </c>
      <c r="G14" s="16">
        <v>0.9133</v>
      </c>
      <c r="H14" s="5">
        <v>0.94899999999999995</v>
      </c>
      <c r="I14" s="16">
        <v>0.79339999999999999</v>
      </c>
    </row>
    <row r="15" spans="1:9" x14ac:dyDescent="0.25">
      <c r="A15" s="37"/>
      <c r="B15" s="16">
        <f t="shared" si="0"/>
        <v>7.6923076923076927E-2</v>
      </c>
      <c r="C15">
        <v>13</v>
      </c>
      <c r="D15" s="16">
        <v>0.19320000000000001</v>
      </c>
      <c r="E15" s="16">
        <v>0.81220000000000003</v>
      </c>
      <c r="F15" s="34">
        <v>0.878</v>
      </c>
      <c r="G15" s="16">
        <v>0.93076464646464652</v>
      </c>
      <c r="H15" s="5">
        <v>0.94899999999999995</v>
      </c>
      <c r="I15" s="16">
        <v>0.81220000000000003</v>
      </c>
    </row>
    <row r="16" spans="1:9" x14ac:dyDescent="0.25">
      <c r="A16" s="37"/>
      <c r="B16" s="16">
        <f t="shared" si="0"/>
        <v>7.1428571428571425E-2</v>
      </c>
      <c r="C16">
        <v>14</v>
      </c>
      <c r="D16" s="16">
        <v>0.23619999999999999</v>
      </c>
      <c r="E16" s="16">
        <v>0.84550000000000003</v>
      </c>
      <c r="F16" s="34">
        <v>0.89219999999999999</v>
      </c>
      <c r="G16" s="16">
        <v>0.93873131313131319</v>
      </c>
      <c r="H16" s="5">
        <v>0.94899999999999995</v>
      </c>
      <c r="I16" s="16">
        <v>0.83450000000000002</v>
      </c>
    </row>
    <row r="17" spans="1:14" x14ac:dyDescent="0.25">
      <c r="A17" s="37"/>
      <c r="B17" s="16">
        <f t="shared" si="0"/>
        <v>6.6666666666666666E-2</v>
      </c>
      <c r="C17">
        <v>15</v>
      </c>
      <c r="D17" s="16">
        <v>0.34343434343434343</v>
      </c>
      <c r="E17" s="16">
        <v>0.86770000000000003</v>
      </c>
      <c r="F17" s="34">
        <v>0.9234</v>
      </c>
      <c r="G17" s="16">
        <v>0.95959595959595967</v>
      </c>
      <c r="H17" s="5">
        <v>0.94899999999999995</v>
      </c>
      <c r="I17" s="16">
        <v>0.86770000000000003</v>
      </c>
    </row>
    <row r="18" spans="1:14" x14ac:dyDescent="0.25">
      <c r="A18" s="37"/>
      <c r="B18" s="16">
        <f t="shared" si="0"/>
        <v>6.25E-2</v>
      </c>
      <c r="C18">
        <v>16</v>
      </c>
      <c r="D18" s="16">
        <v>0.43434343434343431</v>
      </c>
      <c r="E18" s="16">
        <v>0.91359999999999997</v>
      </c>
      <c r="F18" s="34">
        <v>0.96699999999999997</v>
      </c>
      <c r="G18" s="16">
        <v>0.96969696969696972</v>
      </c>
      <c r="H18" s="5">
        <v>0.94899999999999995</v>
      </c>
      <c r="I18" s="16">
        <v>0.90110000000000001</v>
      </c>
    </row>
    <row r="19" spans="1:14" x14ac:dyDescent="0.25">
      <c r="A19" s="37"/>
      <c r="B19" s="16">
        <f t="shared" si="0"/>
        <v>5.8823529411764705E-2</v>
      </c>
      <c r="C19">
        <v>17</v>
      </c>
      <c r="D19" s="16">
        <v>0.47</v>
      </c>
      <c r="E19" s="16">
        <v>0.91359999999999997</v>
      </c>
      <c r="F19" s="34">
        <v>0.96699999999999997</v>
      </c>
      <c r="G19" s="16">
        <v>0.96969696969696972</v>
      </c>
      <c r="H19" s="5">
        <v>0.94899999999999995</v>
      </c>
      <c r="I19" s="16">
        <v>0.93440000000000001</v>
      </c>
      <c r="K19" t="s">
        <v>0</v>
      </c>
    </row>
    <row r="20" spans="1:14" x14ac:dyDescent="0.25">
      <c r="A20" s="37"/>
      <c r="B20" s="16">
        <f t="shared" si="0"/>
        <v>5.5555555555555552E-2</v>
      </c>
      <c r="C20">
        <v>18</v>
      </c>
      <c r="D20" s="16">
        <v>0.54</v>
      </c>
      <c r="E20" s="16">
        <v>0.91359999999999997</v>
      </c>
      <c r="F20" s="34">
        <v>0.96699999999999997</v>
      </c>
      <c r="G20" s="16">
        <v>0.96969696969696972</v>
      </c>
      <c r="H20" s="5">
        <v>0.94899999999999995</v>
      </c>
      <c r="I20" s="16">
        <v>0.93440000000000001</v>
      </c>
      <c r="K20" t="s">
        <v>182</v>
      </c>
      <c r="L20" t="s">
        <v>179</v>
      </c>
      <c r="M20" t="s">
        <v>180</v>
      </c>
      <c r="N20" t="s">
        <v>181</v>
      </c>
    </row>
    <row r="21" spans="1:14" x14ac:dyDescent="0.25">
      <c r="A21" s="37"/>
      <c r="B21" s="16">
        <f t="shared" si="0"/>
        <v>5.2631578947368418E-2</v>
      </c>
      <c r="C21">
        <v>19</v>
      </c>
      <c r="D21" s="16">
        <v>0.61</v>
      </c>
      <c r="E21" s="16">
        <v>0.91359999999999997</v>
      </c>
      <c r="F21" s="34">
        <v>0.96699999999999997</v>
      </c>
      <c r="G21" s="16">
        <v>0.96969696969696972</v>
      </c>
      <c r="H21" s="5">
        <v>0.9494949494949495</v>
      </c>
      <c r="I21" s="16">
        <v>0.93440000000000001</v>
      </c>
      <c r="K21" s="22" t="s">
        <v>9</v>
      </c>
      <c r="L21">
        <v>7.0000000000000007E-2</v>
      </c>
      <c r="M21">
        <v>0.06</v>
      </c>
      <c r="N21">
        <v>0.05</v>
      </c>
    </row>
    <row r="22" spans="1:14" x14ac:dyDescent="0.25">
      <c r="A22" s="37"/>
      <c r="B22" s="16">
        <f t="shared" si="0"/>
        <v>0.05</v>
      </c>
      <c r="C22">
        <v>20</v>
      </c>
      <c r="D22" s="16">
        <v>0.67</v>
      </c>
      <c r="E22" s="16">
        <v>0.91359999999999997</v>
      </c>
      <c r="F22" s="34">
        <v>0.96699999999999997</v>
      </c>
      <c r="G22" s="16">
        <v>0.96969696969696972</v>
      </c>
      <c r="H22" s="5">
        <v>0.9494949494949495</v>
      </c>
      <c r="I22" s="16">
        <v>0.93440000000000001</v>
      </c>
      <c r="K22" s="22" t="s">
        <v>12</v>
      </c>
      <c r="L22">
        <v>0.3</v>
      </c>
      <c r="M22">
        <v>0.13</v>
      </c>
      <c r="N22">
        <v>0.09</v>
      </c>
    </row>
    <row r="23" spans="1:14" x14ac:dyDescent="0.25">
      <c r="A23" s="34"/>
      <c r="B23" s="16"/>
      <c r="D23" s="16"/>
      <c r="E23" s="16"/>
      <c r="F23" s="34"/>
      <c r="G23" s="34"/>
      <c r="H23" s="37"/>
      <c r="I23" s="16"/>
      <c r="K23" s="22" t="s">
        <v>10</v>
      </c>
      <c r="L23">
        <v>0.27</v>
      </c>
      <c r="M23">
        <v>0.19</v>
      </c>
      <c r="N23">
        <v>0.12</v>
      </c>
    </row>
    <row r="24" spans="1:14" x14ac:dyDescent="0.25">
      <c r="K24" s="22" t="s">
        <v>14</v>
      </c>
      <c r="L24">
        <v>0.41</v>
      </c>
      <c r="M24">
        <v>0.21</v>
      </c>
      <c r="N24">
        <v>0.15</v>
      </c>
    </row>
    <row r="25" spans="1:14" x14ac:dyDescent="0.25">
      <c r="K25" s="22" t="s">
        <v>13</v>
      </c>
      <c r="L25">
        <v>0.44</v>
      </c>
      <c r="M25">
        <v>0.34</v>
      </c>
      <c r="N25">
        <v>0.18</v>
      </c>
    </row>
    <row r="26" spans="1:14" x14ac:dyDescent="0.25">
      <c r="K26" s="22" t="s">
        <v>11</v>
      </c>
      <c r="L26">
        <v>0.18</v>
      </c>
      <c r="M26">
        <v>0.14000000000000001</v>
      </c>
      <c r="N26">
        <v>0.11</v>
      </c>
    </row>
    <row r="28" spans="1:14" x14ac:dyDescent="0.25">
      <c r="E28" s="9"/>
    </row>
    <row r="29" spans="1:14" x14ac:dyDescent="0.25">
      <c r="E29" s="9"/>
      <c r="K29" s="9"/>
    </row>
    <row r="30" spans="1:14" x14ac:dyDescent="0.25">
      <c r="E30" s="9"/>
      <c r="K30" s="9"/>
    </row>
    <row r="31" spans="1:14" x14ac:dyDescent="0.25">
      <c r="E31" s="9"/>
      <c r="K31" s="9"/>
    </row>
    <row r="32" spans="1:14" x14ac:dyDescent="0.25">
      <c r="E32" s="9"/>
      <c r="K32" s="9"/>
    </row>
    <row r="33" spans="5:11" x14ac:dyDescent="0.25">
      <c r="E33" s="9"/>
      <c r="K33" s="9"/>
    </row>
    <row r="34" spans="5:11" x14ac:dyDescent="0.25">
      <c r="K34" s="9"/>
    </row>
  </sheetData>
  <sheetProtection algorithmName="SHA-512" hashValue="CtL14sWZUnzVQx2KPHQbiUvENz/bTKRfZNJTRUuzy/1nq6K0ife6iF1jcrgZT/MdpltGDHXwIpvIjZOHYjFYCA==" saltValue="C7Qw6n9RsMrywlthSEK2Ow=="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45"/>
  <sheetViews>
    <sheetView zoomScale="80" zoomScaleNormal="80" workbookViewId="0">
      <selection activeCell="S26" sqref="S26"/>
    </sheetView>
  </sheetViews>
  <sheetFormatPr baseColWidth="10" defaultRowHeight="15" x14ac:dyDescent="0.25"/>
  <cols>
    <col min="4" max="23" width="7.140625" customWidth="1"/>
  </cols>
  <sheetData>
    <row r="1" spans="2:24" ht="15.75" thickBot="1" x14ac:dyDescent="0.3">
      <c r="C1" t="s">
        <v>39</v>
      </c>
      <c r="D1" s="31">
        <v>1</v>
      </c>
      <c r="E1" s="31">
        <v>2</v>
      </c>
      <c r="F1" s="31">
        <v>3</v>
      </c>
      <c r="G1" s="31">
        <v>4</v>
      </c>
      <c r="H1" s="31">
        <v>5</v>
      </c>
      <c r="I1" s="31">
        <v>6</v>
      </c>
      <c r="J1" s="31">
        <v>7</v>
      </c>
      <c r="K1" s="31">
        <v>8</v>
      </c>
      <c r="L1" s="31">
        <v>9</v>
      </c>
      <c r="M1" s="31">
        <v>10</v>
      </c>
      <c r="N1" s="31">
        <v>11</v>
      </c>
      <c r="O1" s="31">
        <v>12</v>
      </c>
      <c r="P1" s="31">
        <v>13</v>
      </c>
      <c r="Q1" s="31">
        <v>14</v>
      </c>
      <c r="R1" s="31">
        <v>15</v>
      </c>
      <c r="S1" s="31">
        <v>16</v>
      </c>
      <c r="T1" s="31">
        <v>17</v>
      </c>
      <c r="U1" s="31">
        <v>18</v>
      </c>
      <c r="V1" s="31">
        <v>19</v>
      </c>
      <c r="W1" s="31">
        <v>20</v>
      </c>
      <c r="X1" t="s">
        <v>48</v>
      </c>
    </row>
    <row r="2" spans="2:24" x14ac:dyDescent="0.25">
      <c r="C2" t="s">
        <v>40</v>
      </c>
      <c r="D2" s="33">
        <v>1</v>
      </c>
      <c r="E2" s="33">
        <v>0.5</v>
      </c>
      <c r="F2" s="33">
        <v>0.33333333333333331</v>
      </c>
      <c r="G2" s="33">
        <v>0.25</v>
      </c>
      <c r="H2" s="33">
        <v>0.2</v>
      </c>
      <c r="I2" s="33">
        <v>0.16666666666666666</v>
      </c>
      <c r="J2" s="33">
        <v>0.14285714285714285</v>
      </c>
      <c r="K2" s="33">
        <v>0.125</v>
      </c>
      <c r="L2" s="33">
        <v>0.1111111111111111</v>
      </c>
      <c r="M2" s="33">
        <v>0.1</v>
      </c>
      <c r="N2" s="33">
        <v>9.0909090909090912E-2</v>
      </c>
      <c r="O2" s="33">
        <v>8.3333333333333329E-2</v>
      </c>
      <c r="P2" s="33">
        <v>7.6923076923076927E-2</v>
      </c>
      <c r="Q2" s="33">
        <v>7.1428571428571425E-2</v>
      </c>
      <c r="R2" s="33">
        <v>6.6666666666666666E-2</v>
      </c>
      <c r="S2" s="33">
        <v>6.25E-2</v>
      </c>
      <c r="T2" s="33">
        <v>5.8823529411764705E-2</v>
      </c>
      <c r="U2" s="33">
        <v>5.5555555555555552E-2</v>
      </c>
      <c r="V2" s="33">
        <v>5.2631578947368418E-2</v>
      </c>
      <c r="W2" s="33">
        <v>0.05</v>
      </c>
      <c r="X2" t="s">
        <v>40</v>
      </c>
    </row>
    <row r="3" spans="2:24" x14ac:dyDescent="0.25">
      <c r="B3">
        <v>17.5</v>
      </c>
      <c r="C3" t="s">
        <v>41</v>
      </c>
      <c r="D3" s="16">
        <v>0</v>
      </c>
      <c r="E3" s="16">
        <v>0</v>
      </c>
      <c r="F3" s="16">
        <v>0</v>
      </c>
      <c r="G3" s="16">
        <v>0</v>
      </c>
      <c r="H3" s="16">
        <v>0</v>
      </c>
      <c r="I3" s="16">
        <v>0</v>
      </c>
      <c r="J3" s="16">
        <v>0</v>
      </c>
      <c r="K3" s="16">
        <v>0.01</v>
      </c>
      <c r="L3" s="16">
        <v>4.3299999999999998E-2</v>
      </c>
      <c r="M3" s="16">
        <v>0.08</v>
      </c>
      <c r="N3" s="16">
        <v>0.12</v>
      </c>
      <c r="O3" s="16">
        <v>0.152</v>
      </c>
      <c r="P3" s="16">
        <v>0.19320000000000001</v>
      </c>
      <c r="Q3" s="16">
        <v>0.23619999999999999</v>
      </c>
      <c r="R3" s="16">
        <v>0.34343434343434343</v>
      </c>
      <c r="S3" s="16">
        <v>0.43434343434343431</v>
      </c>
      <c r="T3" s="16">
        <v>0.47</v>
      </c>
      <c r="U3" s="16">
        <v>0.54</v>
      </c>
      <c r="V3" s="16">
        <v>0.61</v>
      </c>
      <c r="W3" s="16">
        <v>0.67</v>
      </c>
      <c r="X3" s="32" t="s">
        <v>47</v>
      </c>
    </row>
    <row r="4" spans="2:24" x14ac:dyDescent="0.25">
      <c r="B4">
        <v>20</v>
      </c>
      <c r="C4" t="s">
        <v>42</v>
      </c>
      <c r="D4" s="16">
        <v>0.05</v>
      </c>
      <c r="E4" s="16">
        <v>0.1</v>
      </c>
      <c r="F4" s="16">
        <v>0.28000000000000003</v>
      </c>
      <c r="G4" s="16">
        <v>0.34660000000000002</v>
      </c>
      <c r="H4" s="16">
        <v>0.39219999999999999</v>
      </c>
      <c r="I4" s="16">
        <v>0.42330000000000001</v>
      </c>
      <c r="J4" s="16">
        <v>0.47889999999999999</v>
      </c>
      <c r="K4" s="16">
        <v>0.52380000000000004</v>
      </c>
      <c r="L4" s="16">
        <v>0.59640000000000004</v>
      </c>
      <c r="M4" s="16">
        <v>0.62329999999999997</v>
      </c>
      <c r="N4" s="16">
        <v>0.69769999999999999</v>
      </c>
      <c r="O4" s="16">
        <v>0.74560000000000004</v>
      </c>
      <c r="P4" s="16">
        <v>0.81220000000000003</v>
      </c>
      <c r="Q4" s="16">
        <v>0.84550000000000003</v>
      </c>
      <c r="R4" s="16">
        <v>0.86770000000000003</v>
      </c>
      <c r="S4" s="16">
        <v>0.91359999999999997</v>
      </c>
      <c r="T4" s="16">
        <v>0.91359999999999997</v>
      </c>
      <c r="U4" s="16">
        <v>0.91359999999999997</v>
      </c>
      <c r="V4" s="16">
        <v>0.91359999999999997</v>
      </c>
      <c r="W4" s="16">
        <v>0.91359999999999997</v>
      </c>
      <c r="X4" t="s">
        <v>47</v>
      </c>
    </row>
    <row r="5" spans="2:24" x14ac:dyDescent="0.25">
      <c r="B5">
        <v>22.5</v>
      </c>
      <c r="C5" t="s">
        <v>44</v>
      </c>
      <c r="D5" s="34">
        <v>0</v>
      </c>
      <c r="E5" s="34">
        <v>0.12</v>
      </c>
      <c r="F5" s="34">
        <v>0.16</v>
      </c>
      <c r="G5" s="34">
        <v>0.39</v>
      </c>
      <c r="H5" s="34">
        <v>0.46700000000000003</v>
      </c>
      <c r="I5" s="34">
        <v>0.65</v>
      </c>
      <c r="J5" s="34">
        <v>0.72</v>
      </c>
      <c r="K5" s="34">
        <v>0.76</v>
      </c>
      <c r="L5" s="34">
        <v>0.80220000000000002</v>
      </c>
      <c r="M5" s="34">
        <v>0.83489999999999998</v>
      </c>
      <c r="N5" s="34">
        <v>0.872</v>
      </c>
      <c r="O5" s="34">
        <v>0.875</v>
      </c>
      <c r="P5" s="34">
        <v>0.878</v>
      </c>
      <c r="Q5" s="34">
        <v>0.89219999999999999</v>
      </c>
      <c r="R5" s="34">
        <v>0.9234</v>
      </c>
      <c r="S5" s="34">
        <v>0.96699999999999997</v>
      </c>
      <c r="T5" s="34">
        <v>0.96699999999999997</v>
      </c>
      <c r="U5" s="34">
        <v>0.96699999999999997</v>
      </c>
      <c r="V5" s="34">
        <v>0.96699999999999997</v>
      </c>
      <c r="W5" s="34">
        <v>0.96699999999999997</v>
      </c>
      <c r="X5" t="s">
        <v>47</v>
      </c>
    </row>
    <row r="6" spans="2:24" x14ac:dyDescent="0.25">
      <c r="B6">
        <v>22.5</v>
      </c>
      <c r="C6" t="s">
        <v>43</v>
      </c>
      <c r="D6" s="16">
        <v>4.9999999999999996E-2</v>
      </c>
      <c r="E6" s="16">
        <v>0.25</v>
      </c>
      <c r="F6" s="16">
        <v>0.3347</v>
      </c>
      <c r="G6" s="16">
        <v>0.44500000000000001</v>
      </c>
      <c r="H6" s="16">
        <v>0.53439999999999999</v>
      </c>
      <c r="I6" s="16">
        <v>0.62</v>
      </c>
      <c r="J6" s="16">
        <v>0.74399999999999999</v>
      </c>
      <c r="K6" s="16">
        <v>0.78500000000000003</v>
      </c>
      <c r="L6" s="16">
        <v>0.82</v>
      </c>
      <c r="M6" s="16">
        <v>0.84550000000000003</v>
      </c>
      <c r="N6" s="16">
        <v>0.88219999999999998</v>
      </c>
      <c r="O6" s="16">
        <v>0.9133</v>
      </c>
      <c r="P6" s="16">
        <v>0.93076464646464652</v>
      </c>
      <c r="Q6" s="16">
        <v>0.93873131313131319</v>
      </c>
      <c r="R6" s="16">
        <v>0.95959595959595967</v>
      </c>
      <c r="S6" s="16">
        <v>0.96969696969696972</v>
      </c>
      <c r="T6" s="16">
        <v>0.96969696969696972</v>
      </c>
      <c r="U6" s="16">
        <v>0.96969696969696972</v>
      </c>
      <c r="V6" s="16">
        <v>0.96969696969696972</v>
      </c>
      <c r="W6" s="16">
        <v>0.96969696969696972</v>
      </c>
      <c r="X6" t="s">
        <v>47</v>
      </c>
    </row>
    <row r="7" spans="2:24" x14ac:dyDescent="0.25">
      <c r="B7">
        <v>25</v>
      </c>
      <c r="C7" t="s">
        <v>45</v>
      </c>
      <c r="D7" s="5">
        <v>0.08</v>
      </c>
      <c r="E7" s="5">
        <v>0.20499999999999999</v>
      </c>
      <c r="F7" s="5">
        <v>0.53</v>
      </c>
      <c r="G7" s="5">
        <v>0.59</v>
      </c>
      <c r="H7" s="5">
        <v>0.61699999999999999</v>
      </c>
      <c r="I7" s="5">
        <v>0.74747474747474751</v>
      </c>
      <c r="J7" s="5">
        <v>0.79797979797979801</v>
      </c>
      <c r="K7" s="5">
        <v>0.80808080808080807</v>
      </c>
      <c r="L7" s="5">
        <v>0.8376555555555556</v>
      </c>
      <c r="M7" s="5">
        <v>0.85858585858585856</v>
      </c>
      <c r="N7" s="5">
        <v>0.89898989898989912</v>
      </c>
      <c r="O7" s="5">
        <v>0.94899999999999995</v>
      </c>
      <c r="P7" s="5">
        <v>0.94899999999999995</v>
      </c>
      <c r="Q7" s="5">
        <v>0.94899999999999995</v>
      </c>
      <c r="R7" s="5">
        <v>0.94899999999999995</v>
      </c>
      <c r="S7" s="5">
        <v>0.94899999999999995</v>
      </c>
      <c r="T7" s="5">
        <v>0.94899999999999995</v>
      </c>
      <c r="U7" s="5">
        <v>0.94899999999999995</v>
      </c>
      <c r="V7" s="5">
        <v>0.9494949494949495</v>
      </c>
      <c r="W7" s="5">
        <v>0.9494949494949495</v>
      </c>
      <c r="X7" t="s">
        <v>47</v>
      </c>
    </row>
    <row r="8" spans="2:24" x14ac:dyDescent="0.25">
      <c r="B8">
        <v>27.5</v>
      </c>
      <c r="C8" t="s">
        <v>46</v>
      </c>
      <c r="D8" s="16">
        <v>0</v>
      </c>
      <c r="E8" s="16">
        <v>6.0600000000000001E-2</v>
      </c>
      <c r="F8" s="16">
        <v>0.15440000000000001</v>
      </c>
      <c r="G8" s="16">
        <v>0.255</v>
      </c>
      <c r="H8" s="16">
        <v>0.28299999999999997</v>
      </c>
      <c r="I8" s="16">
        <v>0.35599999999999998</v>
      </c>
      <c r="J8" s="16">
        <v>0.49559999999999998</v>
      </c>
      <c r="K8" s="16">
        <v>0.59430000000000005</v>
      </c>
      <c r="L8" s="16">
        <v>0.63449999999999995</v>
      </c>
      <c r="M8" s="16">
        <v>0.68730000000000002</v>
      </c>
      <c r="N8" s="16">
        <v>0.72330000000000005</v>
      </c>
      <c r="O8" s="16">
        <v>0.79339999999999999</v>
      </c>
      <c r="P8" s="16">
        <v>0.81220000000000003</v>
      </c>
      <c r="Q8" s="16">
        <v>0.83450000000000002</v>
      </c>
      <c r="R8" s="16">
        <v>0.86770000000000003</v>
      </c>
      <c r="S8" s="16">
        <v>0.90110000000000001</v>
      </c>
      <c r="T8" s="16">
        <v>0.93440000000000001</v>
      </c>
      <c r="U8" s="16">
        <v>0.93440000000000001</v>
      </c>
      <c r="V8" s="16">
        <v>0.93440000000000001</v>
      </c>
      <c r="W8" s="16">
        <v>0.93440000000000001</v>
      </c>
      <c r="X8" t="s">
        <v>47</v>
      </c>
    </row>
    <row r="9" spans="2:24" x14ac:dyDescent="0.25">
      <c r="D9" s="34"/>
      <c r="E9" s="34"/>
      <c r="F9" s="34"/>
      <c r="G9" s="34"/>
      <c r="H9" s="34"/>
      <c r="I9" s="34"/>
      <c r="J9" s="34"/>
      <c r="K9" s="34"/>
      <c r="L9" s="34"/>
      <c r="M9" s="34"/>
      <c r="N9" s="34"/>
      <c r="O9" s="34"/>
      <c r="P9" s="34"/>
      <c r="Q9" s="34"/>
      <c r="R9" s="34"/>
      <c r="S9" s="34"/>
      <c r="T9" s="34"/>
      <c r="U9" s="34"/>
      <c r="V9" s="34"/>
      <c r="W9" s="34"/>
    </row>
    <row r="10" spans="2:24" x14ac:dyDescent="0.25">
      <c r="D10" s="34"/>
      <c r="E10" s="34"/>
      <c r="F10" s="34"/>
      <c r="G10" s="34"/>
      <c r="H10" s="34"/>
      <c r="I10" s="34"/>
      <c r="J10" s="34"/>
      <c r="K10" s="34"/>
      <c r="L10" s="34"/>
      <c r="M10" s="34"/>
      <c r="N10" s="34"/>
      <c r="O10" s="34"/>
      <c r="P10" s="34"/>
      <c r="Q10" s="34"/>
      <c r="R10" s="34"/>
      <c r="S10" s="34"/>
      <c r="T10" s="34"/>
      <c r="U10" s="34"/>
      <c r="V10" s="34"/>
      <c r="W10" s="34"/>
    </row>
    <row r="17" spans="16:19" x14ac:dyDescent="0.25">
      <c r="Q17" t="s">
        <v>49</v>
      </c>
    </row>
    <row r="18" spans="16:19" x14ac:dyDescent="0.25">
      <c r="R18" t="s">
        <v>38</v>
      </c>
    </row>
    <row r="19" spans="16:19" x14ac:dyDescent="0.25">
      <c r="P19" t="s">
        <v>53</v>
      </c>
      <c r="Q19">
        <v>17.5</v>
      </c>
      <c r="R19">
        <v>0.05</v>
      </c>
    </row>
    <row r="20" spans="16:19" x14ac:dyDescent="0.25">
      <c r="P20" t="s">
        <v>54</v>
      </c>
      <c r="Q20">
        <v>20</v>
      </c>
      <c r="R20">
        <v>0.13</v>
      </c>
    </row>
    <row r="21" spans="16:19" x14ac:dyDescent="0.25">
      <c r="P21" t="s">
        <v>50</v>
      </c>
      <c r="Q21">
        <v>22.5</v>
      </c>
      <c r="R21" s="16">
        <v>0.19400000000000001</v>
      </c>
    </row>
    <row r="22" spans="16:19" x14ac:dyDescent="0.25">
      <c r="P22" t="s">
        <v>51</v>
      </c>
      <c r="Q22">
        <v>22.5</v>
      </c>
      <c r="R22" s="16">
        <v>0.21</v>
      </c>
    </row>
    <row r="23" spans="16:19" x14ac:dyDescent="0.25">
      <c r="P23" t="s">
        <v>52</v>
      </c>
      <c r="Q23">
        <v>25</v>
      </c>
      <c r="R23" s="16">
        <v>0.34399999999999997</v>
      </c>
    </row>
    <row r="26" spans="16:19" x14ac:dyDescent="0.25">
      <c r="R26" t="s">
        <v>60</v>
      </c>
      <c r="S26" s="25">
        <f>0.6168/0.037</f>
        <v>16.670270270270272</v>
      </c>
    </row>
    <row r="40" spans="4:23" x14ac:dyDescent="0.25">
      <c r="D40" s="16">
        <v>0</v>
      </c>
      <c r="E40" s="16">
        <v>0</v>
      </c>
      <c r="F40" s="16">
        <v>0</v>
      </c>
      <c r="G40" s="16">
        <v>0</v>
      </c>
      <c r="H40" s="16">
        <v>0</v>
      </c>
      <c r="I40" s="16">
        <v>0</v>
      </c>
      <c r="J40" s="16">
        <v>0</v>
      </c>
      <c r="K40" s="16">
        <v>0.01</v>
      </c>
      <c r="L40" s="16">
        <v>4.3299999999999998E-2</v>
      </c>
      <c r="M40" s="16">
        <v>0.08</v>
      </c>
      <c r="N40" s="16">
        <v>0.12</v>
      </c>
      <c r="O40" s="16">
        <v>0.152</v>
      </c>
      <c r="P40" s="16">
        <v>0.19320000000000001</v>
      </c>
      <c r="Q40" s="16">
        <v>0.23619999999999999</v>
      </c>
      <c r="R40" s="16">
        <v>0.34343434343434343</v>
      </c>
      <c r="S40" s="16">
        <v>0.43434343434343431</v>
      </c>
      <c r="T40" s="16">
        <v>0.47</v>
      </c>
      <c r="U40" s="16">
        <v>0.54</v>
      </c>
      <c r="V40" s="16">
        <v>0.61</v>
      </c>
      <c r="W40" s="16">
        <v>0.67</v>
      </c>
    </row>
    <row r="41" spans="4:23" x14ac:dyDescent="0.25">
      <c r="D41" s="16">
        <v>0.05</v>
      </c>
      <c r="E41" s="16">
        <v>0.1</v>
      </c>
      <c r="F41" s="16">
        <v>0.28000000000000003</v>
      </c>
      <c r="G41" s="16">
        <v>0.34660000000000002</v>
      </c>
      <c r="H41" s="16">
        <v>0.39219999999999999</v>
      </c>
      <c r="I41" s="16">
        <v>0.42330000000000001</v>
      </c>
      <c r="J41" s="16">
        <v>0.47889999999999999</v>
      </c>
      <c r="K41" s="16">
        <v>0.52380000000000004</v>
      </c>
      <c r="L41" s="16">
        <v>0.59640000000000004</v>
      </c>
      <c r="M41" s="16">
        <v>0.62329999999999997</v>
      </c>
      <c r="N41" s="16">
        <v>0.69769999999999999</v>
      </c>
      <c r="O41" s="16">
        <v>0.74560000000000004</v>
      </c>
      <c r="P41" s="16">
        <v>0.81220000000000003</v>
      </c>
      <c r="Q41" s="16">
        <v>0.84550000000000003</v>
      </c>
      <c r="R41" s="16">
        <v>0.86770000000000003</v>
      </c>
      <c r="S41" s="16">
        <v>0.91359999999999997</v>
      </c>
      <c r="T41" s="16">
        <v>0.91359999999999997</v>
      </c>
      <c r="U41" s="16">
        <v>0.91359999999999997</v>
      </c>
      <c r="V41" s="16">
        <v>0.91359999999999997</v>
      </c>
      <c r="W41" s="16">
        <v>0.91359999999999997</v>
      </c>
    </row>
    <row r="42" spans="4:23" x14ac:dyDescent="0.25">
      <c r="D42" s="34">
        <v>0</v>
      </c>
      <c r="E42" s="34">
        <v>0.12</v>
      </c>
      <c r="F42" s="34">
        <v>0.16</v>
      </c>
      <c r="G42" s="34">
        <v>0.39</v>
      </c>
      <c r="H42" s="34">
        <v>0.46700000000000003</v>
      </c>
      <c r="I42" s="34">
        <v>0.65</v>
      </c>
      <c r="J42" s="34">
        <v>0.72</v>
      </c>
      <c r="K42" s="34">
        <v>0.76</v>
      </c>
      <c r="L42" s="34">
        <v>0.80220000000000002</v>
      </c>
      <c r="M42" s="34">
        <v>0.83489999999999998</v>
      </c>
      <c r="N42" s="34">
        <v>0.872</v>
      </c>
      <c r="O42" s="34">
        <v>0.875</v>
      </c>
      <c r="P42" s="34">
        <v>0.878</v>
      </c>
      <c r="Q42" s="34">
        <v>0.89219999999999999</v>
      </c>
      <c r="R42" s="34">
        <v>0.9234</v>
      </c>
      <c r="S42" s="34">
        <v>0.96699999999999997</v>
      </c>
      <c r="T42" s="34">
        <v>0.96699999999999997</v>
      </c>
      <c r="U42" s="34">
        <v>0.96699999999999997</v>
      </c>
      <c r="V42" s="34">
        <v>0.96699999999999997</v>
      </c>
      <c r="W42" s="34">
        <v>0.96699999999999997</v>
      </c>
    </row>
    <row r="43" spans="4:23" x14ac:dyDescent="0.25">
      <c r="D43" s="16">
        <v>4.9999999999999996E-2</v>
      </c>
      <c r="E43" s="16">
        <v>0.25</v>
      </c>
      <c r="F43" s="16">
        <v>0.3347</v>
      </c>
      <c r="G43" s="16">
        <v>0.44500000000000001</v>
      </c>
      <c r="H43" s="16">
        <v>0.53439999999999999</v>
      </c>
      <c r="I43" s="16">
        <v>0.62</v>
      </c>
      <c r="J43" s="16">
        <v>0.74399999999999999</v>
      </c>
      <c r="K43" s="16">
        <v>0.78500000000000003</v>
      </c>
      <c r="L43" s="16">
        <v>0.82</v>
      </c>
      <c r="M43" s="16">
        <v>0.84550000000000003</v>
      </c>
      <c r="N43" s="16">
        <v>0.88219999999999998</v>
      </c>
      <c r="O43" s="16">
        <v>0.9133</v>
      </c>
      <c r="P43" s="16">
        <v>0.93076464646464652</v>
      </c>
      <c r="Q43" s="16">
        <v>0.93873131313131319</v>
      </c>
      <c r="R43" s="16">
        <v>0.95959595959595967</v>
      </c>
      <c r="S43" s="16">
        <v>0.96969696969696972</v>
      </c>
      <c r="T43" s="16">
        <v>0.96969696969696972</v>
      </c>
      <c r="U43" s="16">
        <v>0.96969696969696972</v>
      </c>
      <c r="V43" s="16">
        <v>0.96969696969696972</v>
      </c>
      <c r="W43" s="16">
        <v>0.96969696969696972</v>
      </c>
    </row>
    <row r="44" spans="4:23" x14ac:dyDescent="0.25">
      <c r="D44" s="5">
        <v>0.08</v>
      </c>
      <c r="E44" s="5">
        <v>0.20499999999999999</v>
      </c>
      <c r="F44" s="5">
        <v>0.53</v>
      </c>
      <c r="G44" s="5">
        <v>0.59</v>
      </c>
      <c r="H44" s="5">
        <v>0.61699999999999999</v>
      </c>
      <c r="I44" s="5">
        <v>0.74747474747474751</v>
      </c>
      <c r="J44" s="5">
        <v>0.79797979797979801</v>
      </c>
      <c r="K44" s="5">
        <v>0.80808080808080807</v>
      </c>
      <c r="L44" s="5">
        <v>0.8376555555555556</v>
      </c>
      <c r="M44" s="5">
        <v>0.85858585858585856</v>
      </c>
      <c r="N44" s="5">
        <v>0.89898989898989912</v>
      </c>
      <c r="O44" s="5">
        <v>0.94899999999999995</v>
      </c>
      <c r="P44" s="5">
        <v>0.94899999999999995</v>
      </c>
      <c r="Q44" s="5">
        <v>0.94899999999999995</v>
      </c>
      <c r="R44" s="5">
        <v>0.94899999999999995</v>
      </c>
      <c r="S44" s="5">
        <v>0.94899999999999995</v>
      </c>
      <c r="T44" s="5">
        <v>0.94899999999999995</v>
      </c>
      <c r="U44" s="5">
        <v>0.94899999999999995</v>
      </c>
      <c r="V44" s="5">
        <v>0.9494949494949495</v>
      </c>
      <c r="W44" s="5">
        <v>0.9494949494949495</v>
      </c>
    </row>
    <row r="45" spans="4:23" x14ac:dyDescent="0.25">
      <c r="D45" s="16">
        <v>0</v>
      </c>
      <c r="E45" s="16">
        <v>6.0600000000000001E-2</v>
      </c>
      <c r="F45" s="16">
        <v>0.15440000000000001</v>
      </c>
      <c r="G45" s="16">
        <v>0.255</v>
      </c>
      <c r="H45" s="16">
        <v>0.28299999999999997</v>
      </c>
      <c r="I45" s="16">
        <v>0.35599999999999998</v>
      </c>
      <c r="J45" s="16">
        <v>0.49559999999999998</v>
      </c>
      <c r="K45" s="16">
        <v>0.59430000000000005</v>
      </c>
      <c r="L45" s="16">
        <v>0.63449999999999995</v>
      </c>
      <c r="M45" s="16">
        <v>0.68730000000000002</v>
      </c>
      <c r="N45" s="16">
        <v>0.72330000000000005</v>
      </c>
      <c r="O45" s="16">
        <v>0.79339999999999999</v>
      </c>
      <c r="P45" s="16">
        <v>0.81220000000000003</v>
      </c>
      <c r="Q45" s="16">
        <v>0.83450000000000002</v>
      </c>
      <c r="R45" s="16">
        <v>0.86770000000000003</v>
      </c>
      <c r="S45" s="16">
        <v>0.90110000000000001</v>
      </c>
      <c r="T45" s="16">
        <v>0.93440000000000001</v>
      </c>
      <c r="U45" s="16">
        <v>0.93440000000000001</v>
      </c>
      <c r="V45" s="16">
        <v>0.93440000000000001</v>
      </c>
      <c r="W45" s="16">
        <v>0.93440000000000001</v>
      </c>
    </row>
  </sheetData>
  <sheetProtection algorithmName="SHA-512" hashValue="0PUZk+N+wAVCIEBfYJ4BtaHAQcITzXFUG1o8R0ivxLbPsZUD+/Ug1DU+QXwEUJOEEsv6tWP1D7zOgeWVMK1aAg==" saltValue="A6HvTo0zXf3rXhTItGT6DQ==" spinCount="100000" sheet="1" objects="1" scenario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8680E-97C3-4750-85A5-76487ABF6C75}">
  <dimension ref="A1:M25"/>
  <sheetViews>
    <sheetView zoomScale="90" zoomScaleNormal="90" workbookViewId="0">
      <selection activeCell="J26" sqref="J26"/>
    </sheetView>
  </sheetViews>
  <sheetFormatPr baseColWidth="10" defaultRowHeight="15" x14ac:dyDescent="0.25"/>
  <sheetData>
    <row r="1" spans="1:13" x14ac:dyDescent="0.25">
      <c r="A1" t="s">
        <v>204</v>
      </c>
    </row>
    <row r="2" spans="1:13" x14ac:dyDescent="0.25">
      <c r="A2" s="36"/>
      <c r="B2" s="46" t="s">
        <v>9</v>
      </c>
      <c r="C2" s="40"/>
      <c r="D2" s="40" t="s">
        <v>10</v>
      </c>
      <c r="E2" s="40"/>
      <c r="F2" s="40" t="s">
        <v>12</v>
      </c>
      <c r="G2" s="40"/>
      <c r="H2" s="40" t="s">
        <v>13</v>
      </c>
      <c r="I2" s="40"/>
      <c r="J2" s="40" t="s">
        <v>14</v>
      </c>
    </row>
    <row r="3" spans="1:13" x14ac:dyDescent="0.25">
      <c r="A3" s="36" t="s">
        <v>16</v>
      </c>
      <c r="B3" s="46">
        <v>17.5</v>
      </c>
      <c r="C3" s="40" t="s">
        <v>16</v>
      </c>
      <c r="D3" s="40">
        <v>22.5</v>
      </c>
      <c r="E3" s="40" t="s">
        <v>16</v>
      </c>
      <c r="F3" s="40">
        <v>20</v>
      </c>
      <c r="G3" s="40" t="s">
        <v>16</v>
      </c>
      <c r="H3" s="40">
        <v>25</v>
      </c>
      <c r="I3" s="40" t="s">
        <v>16</v>
      </c>
      <c r="J3" s="40">
        <v>22.5</v>
      </c>
    </row>
    <row r="4" spans="1:13" x14ac:dyDescent="0.25">
      <c r="A4" s="41" t="s">
        <v>19</v>
      </c>
      <c r="B4" s="41" t="s">
        <v>20</v>
      </c>
      <c r="C4" s="43" t="s">
        <v>19</v>
      </c>
      <c r="D4" s="43" t="s">
        <v>20</v>
      </c>
      <c r="E4" s="41" t="s">
        <v>19</v>
      </c>
      <c r="F4" s="42" t="s">
        <v>20</v>
      </c>
      <c r="G4" s="45" t="s">
        <v>19</v>
      </c>
      <c r="H4" s="45" t="s">
        <v>20</v>
      </c>
      <c r="I4" s="42" t="s">
        <v>19</v>
      </c>
      <c r="J4" s="42" t="s">
        <v>20</v>
      </c>
    </row>
    <row r="5" spans="1:13" x14ac:dyDescent="0.25">
      <c r="A5" s="41" t="s">
        <v>23</v>
      </c>
      <c r="B5" s="41" t="s">
        <v>24</v>
      </c>
      <c r="C5" s="43" t="s">
        <v>23</v>
      </c>
      <c r="D5" s="43" t="s">
        <v>24</v>
      </c>
      <c r="E5" s="41" t="s">
        <v>23</v>
      </c>
      <c r="F5" s="42" t="s">
        <v>24</v>
      </c>
      <c r="G5" s="45" t="s">
        <v>23</v>
      </c>
      <c r="H5" s="45" t="s">
        <v>24</v>
      </c>
      <c r="I5" s="42" t="s">
        <v>23</v>
      </c>
      <c r="J5" s="42" t="s">
        <v>24</v>
      </c>
    </row>
    <row r="6" spans="1:13" x14ac:dyDescent="0.25">
      <c r="A6" s="33">
        <v>1.3072059481373999</v>
      </c>
      <c r="B6" s="33">
        <v>0</v>
      </c>
      <c r="C6" s="44">
        <v>2.1470157099410891</v>
      </c>
      <c r="D6" s="44">
        <v>0</v>
      </c>
      <c r="E6" s="33">
        <v>1.9046422283039881</v>
      </c>
      <c r="F6" s="33">
        <v>0.05</v>
      </c>
      <c r="G6" s="44">
        <v>2.3016515581036141</v>
      </c>
      <c r="H6" s="44">
        <v>0.08</v>
      </c>
      <c r="I6" s="33">
        <v>2.1470157099410891</v>
      </c>
      <c r="J6" s="33">
        <v>4.9999999999999996E-2</v>
      </c>
      <c r="L6" t="s">
        <v>1</v>
      </c>
      <c r="M6" t="s">
        <v>3</v>
      </c>
    </row>
    <row r="7" spans="1:13" x14ac:dyDescent="0.25">
      <c r="A7" s="33">
        <v>1.6082359438013809</v>
      </c>
      <c r="B7" s="33">
        <v>0</v>
      </c>
      <c r="C7" s="44">
        <v>2.4480457056050704</v>
      </c>
      <c r="D7" s="44">
        <v>0.12</v>
      </c>
      <c r="E7" s="33">
        <v>2.2056722239679694</v>
      </c>
      <c r="F7" s="33">
        <v>0.1</v>
      </c>
      <c r="G7" s="44">
        <v>2.6026815537675954</v>
      </c>
      <c r="H7" s="44">
        <v>0.20499999999999999</v>
      </c>
      <c r="I7" s="33">
        <v>2.4480457056050704</v>
      </c>
      <c r="J7" s="33">
        <v>0.25</v>
      </c>
      <c r="L7" t="s">
        <v>5</v>
      </c>
      <c r="M7" s="16">
        <v>2.7585983953742939</v>
      </c>
    </row>
    <row r="8" spans="1:13" x14ac:dyDescent="0.25">
      <c r="A8" s="33">
        <v>1.7843272028570623</v>
      </c>
      <c r="B8" s="33">
        <v>0</v>
      </c>
      <c r="C8" s="44">
        <v>2.6241369646607513</v>
      </c>
      <c r="D8" s="44">
        <v>0.16</v>
      </c>
      <c r="E8" s="33">
        <v>2.3817634830236507</v>
      </c>
      <c r="F8" s="33">
        <v>0.28000000000000003</v>
      </c>
      <c r="G8" s="44">
        <v>2.7787728128232767</v>
      </c>
      <c r="H8" s="44">
        <v>0.53</v>
      </c>
      <c r="I8" s="33">
        <v>2.6241369646607513</v>
      </c>
      <c r="J8" s="33">
        <v>0.3347</v>
      </c>
      <c r="L8" t="s">
        <v>6</v>
      </c>
      <c r="M8" s="16">
        <v>0.44546154087494866</v>
      </c>
    </row>
    <row r="9" spans="1:13" x14ac:dyDescent="0.25">
      <c r="A9" s="33">
        <v>1.9092659394653622</v>
      </c>
      <c r="B9" s="33">
        <v>0</v>
      </c>
      <c r="C9" s="44">
        <v>2.7490757012690512</v>
      </c>
      <c r="D9" s="44">
        <v>0.39</v>
      </c>
      <c r="E9" s="33">
        <v>2.5067022196319506</v>
      </c>
      <c r="F9" s="33">
        <v>0.34660000000000002</v>
      </c>
      <c r="G9" s="44">
        <v>2.9037115494315766</v>
      </c>
      <c r="H9" s="44">
        <v>0.59</v>
      </c>
      <c r="I9" s="33">
        <v>2.7490757012690512</v>
      </c>
      <c r="J9" s="33">
        <v>0.45</v>
      </c>
      <c r="L9" s="7" t="s">
        <v>61</v>
      </c>
      <c r="M9" s="7" t="s">
        <v>16</v>
      </c>
    </row>
    <row r="10" spans="1:13" x14ac:dyDescent="0.25">
      <c r="A10" s="33">
        <v>2.0061759524734186</v>
      </c>
      <c r="B10" s="33">
        <v>0</v>
      </c>
      <c r="C10" s="44">
        <v>2.8459857142771079</v>
      </c>
      <c r="D10" s="44">
        <v>0.46700000000000003</v>
      </c>
      <c r="E10" s="33">
        <v>2.6036122326400069</v>
      </c>
      <c r="F10" s="33">
        <v>0.39219999999999999</v>
      </c>
      <c r="G10" s="44">
        <v>3.0006215624396333</v>
      </c>
      <c r="H10" s="44">
        <v>0.61699999999999999</v>
      </c>
      <c r="I10" s="33">
        <v>2.8459857142771079</v>
      </c>
      <c r="J10" s="33">
        <v>0.53</v>
      </c>
      <c r="L10" s="26">
        <v>1</v>
      </c>
      <c r="M10" s="14">
        <f>NORMDIST(L10,$M$7,$M$8,TRUE)</f>
        <v>3.9434357228049403E-5</v>
      </c>
    </row>
    <row r="11" spans="1:13" x14ac:dyDescent="0.25">
      <c r="A11" s="33">
        <v>2.0853571985210433</v>
      </c>
      <c r="B11" s="33">
        <v>0</v>
      </c>
      <c r="C11" s="44">
        <v>2.9251669603247326</v>
      </c>
      <c r="D11" s="44">
        <v>0.65</v>
      </c>
      <c r="E11" s="33">
        <v>2.6827934786876315</v>
      </c>
      <c r="F11" s="33">
        <v>0.42330000000000001</v>
      </c>
      <c r="G11" s="44">
        <v>3.079802808487258</v>
      </c>
      <c r="H11" s="44">
        <v>0.74747474747474751</v>
      </c>
      <c r="I11" s="33">
        <v>2.9251669603247326</v>
      </c>
      <c r="J11" s="33">
        <v>0.62</v>
      </c>
      <c r="L11" s="26">
        <v>1.25</v>
      </c>
      <c r="M11" s="14">
        <f t="shared" ref="M11:M24" si="0">NORMDIST(L11,$M$7,$M$8,TRUE)</f>
        <v>3.5382720894950182E-4</v>
      </c>
    </row>
    <row r="12" spans="1:13" x14ac:dyDescent="0.25">
      <c r="A12" s="33">
        <v>2.1523039881516568</v>
      </c>
      <c r="B12" s="33">
        <v>0</v>
      </c>
      <c r="C12" s="44">
        <v>2.9921137499553456</v>
      </c>
      <c r="D12" s="44">
        <v>0.72</v>
      </c>
      <c r="E12" s="33">
        <v>2.749740268318245</v>
      </c>
      <c r="F12" s="33">
        <v>0.47889999999999999</v>
      </c>
      <c r="G12" s="44">
        <v>3.146749598117871</v>
      </c>
      <c r="H12" s="44">
        <v>0.79797979797979801</v>
      </c>
      <c r="I12" s="33">
        <v>2.9921137499553456</v>
      </c>
      <c r="J12" s="33">
        <v>0.74</v>
      </c>
      <c r="L12" s="26">
        <v>1.5</v>
      </c>
      <c r="M12" s="14">
        <f t="shared" si="0"/>
        <v>2.3612242437181324E-3</v>
      </c>
    </row>
    <row r="13" spans="1:13" x14ac:dyDescent="0.25">
      <c r="A13" s="33">
        <v>2.2102959351293432</v>
      </c>
      <c r="B13" s="33">
        <v>0.01</v>
      </c>
      <c r="C13" s="44">
        <v>3.0501056969330325</v>
      </c>
      <c r="D13" s="44">
        <v>0.76</v>
      </c>
      <c r="E13" s="33">
        <v>2.8077322152959319</v>
      </c>
      <c r="F13" s="33">
        <v>0.52380000000000004</v>
      </c>
      <c r="G13" s="44">
        <v>3.2047415450955579</v>
      </c>
      <c r="H13" s="44">
        <v>0.80808080808080807</v>
      </c>
      <c r="I13" s="33">
        <v>3.0501056969330325</v>
      </c>
      <c r="J13" s="33">
        <v>0.79</v>
      </c>
      <c r="L13" s="26">
        <v>1.75</v>
      </c>
      <c r="M13" s="14">
        <f t="shared" si="0"/>
        <v>1.1781986555479261E-2</v>
      </c>
    </row>
    <row r="14" spans="1:13" x14ac:dyDescent="0.25">
      <c r="A14" s="33">
        <v>2.2614484575767246</v>
      </c>
      <c r="B14" s="33">
        <v>4.1000000000000002E-2</v>
      </c>
      <c r="C14" s="44">
        <v>3.1012582193804139</v>
      </c>
      <c r="D14" s="44">
        <v>0.80220000000000002</v>
      </c>
      <c r="E14" s="33">
        <v>2.8588847377433129</v>
      </c>
      <c r="F14" s="33">
        <v>0.59640000000000004</v>
      </c>
      <c r="G14" s="44">
        <v>3.2558940675429393</v>
      </c>
      <c r="H14" s="44">
        <v>0.8376555555555556</v>
      </c>
      <c r="I14" s="33">
        <v>3.1012582193804139</v>
      </c>
      <c r="J14" s="33">
        <v>0.82</v>
      </c>
      <c r="L14" s="26">
        <v>2</v>
      </c>
      <c r="M14" s="14">
        <f t="shared" si="0"/>
        <v>4.4288783424387676E-2</v>
      </c>
    </row>
    <row r="15" spans="1:13" x14ac:dyDescent="0.25">
      <c r="A15" s="33">
        <v>2.3072059481373999</v>
      </c>
      <c r="B15" s="33">
        <v>0.08</v>
      </c>
      <c r="C15" s="44">
        <v>3.1470157099410891</v>
      </c>
      <c r="D15" s="44">
        <v>0.83489999999999998</v>
      </c>
      <c r="E15" s="33">
        <v>2.9046422283039881</v>
      </c>
      <c r="F15" s="33">
        <v>0.62329999999999997</v>
      </c>
      <c r="G15" s="44">
        <v>3.3016515581036141</v>
      </c>
      <c r="H15" s="44">
        <v>0.85858585858585856</v>
      </c>
      <c r="I15" s="33">
        <v>3.1470157099410891</v>
      </c>
      <c r="J15" s="33">
        <v>0.85</v>
      </c>
      <c r="L15" s="26">
        <v>2.25</v>
      </c>
      <c r="M15" s="14">
        <f t="shared" si="0"/>
        <v>0.1267823911980494</v>
      </c>
    </row>
    <row r="16" spans="1:13" x14ac:dyDescent="0.25">
      <c r="A16" s="33">
        <v>2.3485986332956248</v>
      </c>
      <c r="B16" s="33">
        <v>0.12</v>
      </c>
      <c r="C16" s="44">
        <v>3.1884083950993141</v>
      </c>
      <c r="D16" s="44">
        <v>0.872</v>
      </c>
      <c r="E16" s="33">
        <v>2.946034913462213</v>
      </c>
      <c r="F16" s="33">
        <v>0.69769999999999999</v>
      </c>
      <c r="G16" s="44">
        <v>3.3430442432618395</v>
      </c>
      <c r="H16" s="44">
        <v>0.89898989898989912</v>
      </c>
      <c r="I16" s="33">
        <v>3.1884083950993141</v>
      </c>
      <c r="J16" s="33">
        <v>0.88</v>
      </c>
      <c r="L16" s="26">
        <v>2.5</v>
      </c>
      <c r="M16" s="14">
        <f t="shared" si="0"/>
        <v>0.2807827118060946</v>
      </c>
    </row>
    <row r="17" spans="1:13" x14ac:dyDescent="0.25">
      <c r="A17" s="33">
        <v>2.3863871941850245</v>
      </c>
      <c r="B17" s="33">
        <v>0.152</v>
      </c>
      <c r="C17" s="44">
        <v>3.2261969559887138</v>
      </c>
      <c r="D17" s="44">
        <v>0.875</v>
      </c>
      <c r="E17" s="33">
        <v>2.9838234743516128</v>
      </c>
      <c r="F17" s="33">
        <v>0.74560000000000004</v>
      </c>
      <c r="G17" s="44">
        <v>3.3808328041512392</v>
      </c>
      <c r="H17" s="44">
        <v>0.94899999999999995</v>
      </c>
      <c r="I17" s="33">
        <v>3.2261969559887138</v>
      </c>
      <c r="J17" s="33">
        <v>0.91</v>
      </c>
      <c r="L17" s="26">
        <v>2.75</v>
      </c>
      <c r="M17" s="14">
        <f t="shared" si="0"/>
        <v>0.49230000763213405</v>
      </c>
    </row>
    <row r="18" spans="1:13" x14ac:dyDescent="0.25">
      <c r="A18" s="33">
        <v>2.4211493004442364</v>
      </c>
      <c r="B18" s="33">
        <v>0.19320000000000001</v>
      </c>
      <c r="C18" s="44">
        <v>3.2609590622479256</v>
      </c>
      <c r="D18" s="44">
        <v>0.878</v>
      </c>
      <c r="E18" s="33">
        <v>3.0185855806108246</v>
      </c>
      <c r="F18" s="33">
        <v>0.81220000000000003</v>
      </c>
      <c r="G18" s="44">
        <v>3.415594910410451</v>
      </c>
      <c r="H18" s="44">
        <v>0.94899999999999995</v>
      </c>
      <c r="I18" s="33">
        <v>3.2609590622479256</v>
      </c>
      <c r="J18" s="33">
        <v>0.93076464646464652</v>
      </c>
      <c r="L18" s="26">
        <v>3</v>
      </c>
      <c r="M18" s="14">
        <f t="shared" si="0"/>
        <v>0.7060609378577557</v>
      </c>
    </row>
    <row r="19" spans="1:13" x14ac:dyDescent="0.25">
      <c r="A19" s="33">
        <v>2.4533339838156376</v>
      </c>
      <c r="B19" s="33">
        <v>0.23619999999999999</v>
      </c>
      <c r="C19" s="44">
        <v>3.2931437456193269</v>
      </c>
      <c r="D19" s="44">
        <v>0.89219999999999999</v>
      </c>
      <c r="E19" s="33">
        <v>3.0507702639822263</v>
      </c>
      <c r="F19" s="33">
        <v>0.84550000000000003</v>
      </c>
      <c r="G19" s="44">
        <v>3.4477795937818523</v>
      </c>
      <c r="H19" s="44">
        <v>0.94899999999999995</v>
      </c>
      <c r="I19" s="33">
        <v>3.2931437456193269</v>
      </c>
      <c r="J19" s="33">
        <v>0.93873131313131319</v>
      </c>
      <c r="L19" s="26">
        <v>3.25</v>
      </c>
      <c r="M19" s="14">
        <f t="shared" si="0"/>
        <v>0.865014455135517</v>
      </c>
    </row>
    <row r="20" spans="1:13" x14ac:dyDescent="0.25">
      <c r="A20" s="33">
        <v>2.4832972071930812</v>
      </c>
      <c r="B20" s="33">
        <v>0.34343434343434343</v>
      </c>
      <c r="C20" s="44">
        <v>3.32310696899677</v>
      </c>
      <c r="D20" s="44">
        <v>0.9234</v>
      </c>
      <c r="E20" s="33">
        <v>3.0807334873596695</v>
      </c>
      <c r="F20" s="33">
        <v>0.86770000000000003</v>
      </c>
      <c r="G20" s="44">
        <v>3.4777428171592955</v>
      </c>
      <c r="H20" s="44">
        <v>0.94899999999999995</v>
      </c>
      <c r="I20" s="33">
        <v>3.32310696899677</v>
      </c>
      <c r="J20" s="33">
        <v>0.95959595959595967</v>
      </c>
      <c r="L20" s="26">
        <v>3.5</v>
      </c>
      <c r="M20" s="14">
        <f t="shared" si="0"/>
        <v>0.95197822902557194</v>
      </c>
    </row>
    <row r="21" spans="1:13" x14ac:dyDescent="0.25">
      <c r="A21" s="33">
        <v>2.5113259307933244</v>
      </c>
      <c r="B21" s="33">
        <v>0.43434343434343431</v>
      </c>
      <c r="C21" s="44">
        <v>3.3511356925970137</v>
      </c>
      <c r="D21" s="44">
        <v>0.96699999999999997</v>
      </c>
      <c r="E21" s="33">
        <v>3.1087622109599127</v>
      </c>
      <c r="F21" s="33">
        <v>0.91359999999999997</v>
      </c>
      <c r="G21" s="44">
        <v>3.5057715407595391</v>
      </c>
      <c r="H21" s="44">
        <v>0.94899999999999995</v>
      </c>
      <c r="I21" s="33">
        <v>3.3511356925970137</v>
      </c>
      <c r="J21" s="33">
        <v>0.96969696969696972</v>
      </c>
      <c r="L21" s="26">
        <v>3.75</v>
      </c>
      <c r="M21" s="14">
        <f t="shared" si="0"/>
        <v>0.9869781823877195</v>
      </c>
    </row>
    <row r="22" spans="1:13" x14ac:dyDescent="0.25">
      <c r="A22" s="33">
        <v>2.5376548695156735</v>
      </c>
      <c r="B22" s="33">
        <v>0.47</v>
      </c>
      <c r="C22" s="44">
        <v>3.3774646313193628</v>
      </c>
      <c r="D22" s="44">
        <v>0.96699999999999997</v>
      </c>
      <c r="E22" s="33">
        <v>3.1350911496822618</v>
      </c>
      <c r="F22" s="33">
        <v>0.91359999999999997</v>
      </c>
      <c r="G22" s="44">
        <v>3.5321004794818882</v>
      </c>
      <c r="H22" s="44">
        <v>0.94899999999999995</v>
      </c>
      <c r="I22" s="33">
        <v>3.3774646313193628</v>
      </c>
      <c r="J22" s="33">
        <v>0.96969696969696972</v>
      </c>
      <c r="L22" s="26">
        <v>4</v>
      </c>
      <c r="M22" s="14">
        <f t="shared" si="0"/>
        <v>0.99733823819883072</v>
      </c>
    </row>
    <row r="23" spans="1:13" x14ac:dyDescent="0.25">
      <c r="A23" s="33">
        <v>2.5624784532407059</v>
      </c>
      <c r="B23" s="33">
        <v>0.54</v>
      </c>
      <c r="C23" s="44">
        <v>3.4022882150443952</v>
      </c>
      <c r="D23" s="44">
        <v>0.96699999999999997</v>
      </c>
      <c r="E23" s="33">
        <v>3.1599147334072941</v>
      </c>
      <c r="F23" s="33">
        <v>0.91359999999999997</v>
      </c>
      <c r="G23" s="44">
        <v>3.5569240632069201</v>
      </c>
      <c r="H23" s="44">
        <v>0.94899999999999995</v>
      </c>
      <c r="I23" s="33">
        <v>3.4022882150443952</v>
      </c>
      <c r="J23" s="33">
        <v>0.96969696969696972</v>
      </c>
      <c r="L23" s="26">
        <v>4.25</v>
      </c>
      <c r="M23" s="14">
        <f t="shared" si="0"/>
        <v>0.99959300296216635</v>
      </c>
    </row>
    <row r="24" spans="1:13" x14ac:dyDescent="0.25">
      <c r="A24" s="33">
        <v>2.5859595490902287</v>
      </c>
      <c r="B24" s="33">
        <v>0.61</v>
      </c>
      <c r="C24" s="44">
        <v>3.425769310893918</v>
      </c>
      <c r="D24" s="44">
        <v>0.96699999999999997</v>
      </c>
      <c r="E24" s="33">
        <v>3.183395829256817</v>
      </c>
      <c r="F24" s="33">
        <v>0.91359999999999997</v>
      </c>
      <c r="G24" s="44">
        <v>3.5804051590564434</v>
      </c>
      <c r="H24" s="44">
        <v>0.9494949494949495</v>
      </c>
      <c r="I24" s="33">
        <v>3.425769310893918</v>
      </c>
      <c r="J24" s="33">
        <v>0.96969696969696972</v>
      </c>
      <c r="L24" s="26">
        <v>4.5</v>
      </c>
      <c r="M24" s="14">
        <f t="shared" si="0"/>
        <v>0.9999537003029797</v>
      </c>
    </row>
    <row r="25" spans="1:13" x14ac:dyDescent="0.25">
      <c r="A25" s="33">
        <v>2.6082359438013811</v>
      </c>
      <c r="B25" s="33">
        <v>0.67</v>
      </c>
      <c r="C25" s="44">
        <v>3.4480457056050704</v>
      </c>
      <c r="D25" s="44">
        <v>0.96699999999999997</v>
      </c>
      <c r="E25" s="33">
        <v>3.2056722239679694</v>
      </c>
      <c r="F25" s="33">
        <v>0.91359999999999997</v>
      </c>
      <c r="G25" s="44">
        <v>3.6026815537675954</v>
      </c>
      <c r="H25" s="44">
        <v>0.9494949494949495</v>
      </c>
      <c r="I25" s="33">
        <v>3.4480457056050704</v>
      </c>
      <c r="J25" s="33">
        <v>0.96969696969696972</v>
      </c>
    </row>
  </sheetData>
  <sheetProtection algorithmName="SHA-512" hashValue="pCzIaqYRuxtOcJs4KXahmM5P9R4uSdasThXIw3YyHnCoM6D6blkLUVmRZBPyJa50kXe1Z5KIvGj8srlJsdwAlA==" saltValue="eWIrSO/3A7jPH0V4gv7HAA==" spinCount="100000" sheet="1" objects="1" scenarios="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C16AE-9631-4080-8CAC-00E921460F4E}">
  <dimension ref="A1:F243"/>
  <sheetViews>
    <sheetView zoomScale="70" zoomScaleNormal="70" workbookViewId="0">
      <selection activeCell="H9" sqref="H9"/>
    </sheetView>
  </sheetViews>
  <sheetFormatPr baseColWidth="10" defaultRowHeight="15" x14ac:dyDescent="0.25"/>
  <sheetData>
    <row r="1" spans="1:6" ht="23.25" x14ac:dyDescent="0.35">
      <c r="A1" s="47" t="s">
        <v>67</v>
      </c>
      <c r="B1" s="47"/>
      <c r="C1" s="47"/>
    </row>
    <row r="3" spans="1:6" x14ac:dyDescent="0.25">
      <c r="A3" t="s">
        <v>65</v>
      </c>
      <c r="B3" t="s">
        <v>64</v>
      </c>
      <c r="C3" t="s">
        <v>36</v>
      </c>
      <c r="D3" t="s">
        <v>33</v>
      </c>
      <c r="E3" t="s">
        <v>66</v>
      </c>
      <c r="F3" t="s">
        <v>63</v>
      </c>
    </row>
    <row r="4" spans="1:6" x14ac:dyDescent="0.25">
      <c r="A4">
        <v>1</v>
      </c>
      <c r="B4">
        <v>0</v>
      </c>
      <c r="C4">
        <v>0</v>
      </c>
      <c r="D4">
        <v>17.5</v>
      </c>
      <c r="E4">
        <v>0.89</v>
      </c>
      <c r="F4" s="16">
        <v>19.369712298900001</v>
      </c>
    </row>
    <row r="5" spans="1:6" x14ac:dyDescent="0.25">
      <c r="A5">
        <v>1</v>
      </c>
      <c r="B5">
        <v>0</v>
      </c>
      <c r="C5">
        <v>5</v>
      </c>
      <c r="D5">
        <v>17.5</v>
      </c>
      <c r="E5">
        <v>0.67</v>
      </c>
      <c r="F5" s="16">
        <v>35.061562965</v>
      </c>
    </row>
    <row r="6" spans="1:6" x14ac:dyDescent="0.25">
      <c r="A6">
        <v>1</v>
      </c>
      <c r="B6">
        <v>3</v>
      </c>
      <c r="C6">
        <v>0</v>
      </c>
      <c r="D6">
        <v>17.5</v>
      </c>
      <c r="E6">
        <v>0.72</v>
      </c>
      <c r="F6" s="16">
        <v>31.948059431299999</v>
      </c>
    </row>
    <row r="7" spans="1:6" x14ac:dyDescent="0.25">
      <c r="A7">
        <v>1</v>
      </c>
      <c r="B7">
        <v>3</v>
      </c>
      <c r="C7">
        <v>5</v>
      </c>
      <c r="D7">
        <v>17.5</v>
      </c>
      <c r="E7">
        <v>0.51</v>
      </c>
      <c r="F7" s="16">
        <v>44.427004000799997</v>
      </c>
    </row>
    <row r="8" spans="1:6" x14ac:dyDescent="0.25">
      <c r="A8">
        <v>1</v>
      </c>
      <c r="B8">
        <v>5</v>
      </c>
      <c r="C8">
        <v>0</v>
      </c>
      <c r="D8">
        <v>17.5</v>
      </c>
      <c r="E8">
        <v>0.73</v>
      </c>
      <c r="F8" s="16">
        <v>31.306446248699999</v>
      </c>
    </row>
    <row r="9" spans="1:6" x14ac:dyDescent="0.25">
      <c r="A9">
        <v>1</v>
      </c>
      <c r="B9">
        <v>5</v>
      </c>
      <c r="C9">
        <v>5</v>
      </c>
      <c r="D9">
        <v>17.5</v>
      </c>
      <c r="E9">
        <v>0.48</v>
      </c>
      <c r="F9" s="16">
        <v>46.146221388000001</v>
      </c>
    </row>
    <row r="10" spans="1:6" x14ac:dyDescent="0.25">
      <c r="A10">
        <v>1</v>
      </c>
      <c r="B10">
        <v>7</v>
      </c>
      <c r="C10">
        <v>0</v>
      </c>
      <c r="D10">
        <v>17.5</v>
      </c>
      <c r="E10">
        <v>0.65</v>
      </c>
      <c r="F10" s="16">
        <v>36.271198438100001</v>
      </c>
    </row>
    <row r="11" spans="1:6" x14ac:dyDescent="0.25">
      <c r="A11">
        <v>1</v>
      </c>
      <c r="B11">
        <v>7</v>
      </c>
      <c r="C11">
        <v>5</v>
      </c>
      <c r="D11">
        <v>17.5</v>
      </c>
      <c r="E11">
        <v>0.54</v>
      </c>
      <c r="F11" s="16">
        <v>42.705717132099998</v>
      </c>
    </row>
    <row r="12" spans="1:6" x14ac:dyDescent="0.25">
      <c r="A12">
        <v>1</v>
      </c>
      <c r="B12">
        <v>10</v>
      </c>
      <c r="C12">
        <v>0</v>
      </c>
      <c r="D12">
        <v>17.5</v>
      </c>
      <c r="E12">
        <v>0.48</v>
      </c>
      <c r="F12" s="16">
        <v>46.146221388000001</v>
      </c>
    </row>
    <row r="13" spans="1:6" x14ac:dyDescent="0.25">
      <c r="A13">
        <v>1</v>
      </c>
      <c r="B13">
        <v>10</v>
      </c>
      <c r="C13">
        <v>5</v>
      </c>
      <c r="D13">
        <v>17.5</v>
      </c>
      <c r="E13">
        <v>0.54</v>
      </c>
      <c r="F13" s="16">
        <v>42.705717132099998</v>
      </c>
    </row>
    <row r="14" spans="1:6" x14ac:dyDescent="0.25">
      <c r="A14">
        <v>2</v>
      </c>
      <c r="B14">
        <v>0</v>
      </c>
      <c r="C14">
        <v>0</v>
      </c>
      <c r="D14">
        <v>17.5</v>
      </c>
      <c r="E14">
        <v>0.91</v>
      </c>
      <c r="F14" s="16">
        <v>17.4576031237</v>
      </c>
    </row>
    <row r="15" spans="1:6" x14ac:dyDescent="0.25">
      <c r="A15">
        <v>2</v>
      </c>
      <c r="B15">
        <v>0</v>
      </c>
      <c r="C15">
        <v>5</v>
      </c>
      <c r="D15">
        <v>17.5</v>
      </c>
      <c r="E15">
        <v>0.6</v>
      </c>
      <c r="F15" s="16">
        <v>39.231520483600001</v>
      </c>
    </row>
    <row r="16" spans="1:6" x14ac:dyDescent="0.25">
      <c r="A16">
        <v>2</v>
      </c>
      <c r="B16">
        <v>3</v>
      </c>
      <c r="C16">
        <v>0</v>
      </c>
      <c r="D16">
        <v>17.5</v>
      </c>
      <c r="E16">
        <v>0.59</v>
      </c>
      <c r="F16" s="16">
        <v>39.815120097300003</v>
      </c>
    </row>
    <row r="17" spans="1:6" x14ac:dyDescent="0.25">
      <c r="A17">
        <v>2</v>
      </c>
      <c r="B17">
        <v>3</v>
      </c>
      <c r="C17">
        <v>5</v>
      </c>
      <c r="D17">
        <v>17.5</v>
      </c>
      <c r="E17">
        <v>0.53</v>
      </c>
      <c r="F17" s="16">
        <v>43.280093616199999</v>
      </c>
    </row>
    <row r="18" spans="1:6" x14ac:dyDescent="0.25">
      <c r="A18">
        <v>2</v>
      </c>
      <c r="B18">
        <v>5</v>
      </c>
      <c r="C18">
        <v>0</v>
      </c>
      <c r="D18">
        <v>17.5</v>
      </c>
      <c r="E18">
        <v>0.65</v>
      </c>
      <c r="F18" s="16">
        <v>36.271198438100001</v>
      </c>
    </row>
    <row r="19" spans="1:6" x14ac:dyDescent="0.25">
      <c r="A19">
        <v>2</v>
      </c>
      <c r="B19">
        <v>5</v>
      </c>
      <c r="C19">
        <v>5</v>
      </c>
      <c r="D19">
        <v>17.5</v>
      </c>
      <c r="E19">
        <v>0.5</v>
      </c>
      <c r="F19" s="16">
        <v>45</v>
      </c>
    </row>
    <row r="20" spans="1:6" x14ac:dyDescent="0.25">
      <c r="A20">
        <v>2</v>
      </c>
      <c r="B20">
        <v>7</v>
      </c>
      <c r="C20">
        <v>0</v>
      </c>
      <c r="D20">
        <v>17.5</v>
      </c>
      <c r="E20">
        <v>0.69</v>
      </c>
      <c r="F20" s="16">
        <v>33.833158671100001</v>
      </c>
    </row>
    <row r="21" spans="1:6" x14ac:dyDescent="0.25">
      <c r="A21">
        <v>2</v>
      </c>
      <c r="B21">
        <v>7</v>
      </c>
      <c r="C21">
        <v>5</v>
      </c>
      <c r="D21">
        <v>17.5</v>
      </c>
      <c r="E21">
        <v>0.49</v>
      </c>
      <c r="F21" s="16">
        <v>45.572995999200003</v>
      </c>
    </row>
    <row r="22" spans="1:6" x14ac:dyDescent="0.25">
      <c r="A22">
        <v>2</v>
      </c>
      <c r="B22">
        <v>10</v>
      </c>
      <c r="C22">
        <v>0</v>
      </c>
      <c r="D22">
        <v>17.5</v>
      </c>
      <c r="E22">
        <v>0.69</v>
      </c>
      <c r="F22" s="16">
        <v>33.833158671100001</v>
      </c>
    </row>
    <row r="23" spans="1:6" x14ac:dyDescent="0.25">
      <c r="A23">
        <v>2</v>
      </c>
      <c r="B23">
        <v>10</v>
      </c>
      <c r="C23">
        <v>5</v>
      </c>
      <c r="D23">
        <v>17.5</v>
      </c>
      <c r="E23">
        <v>0.54</v>
      </c>
      <c r="F23" s="16">
        <v>42.705717132099998</v>
      </c>
    </row>
    <row r="24" spans="1:6" x14ac:dyDescent="0.25">
      <c r="A24">
        <v>3</v>
      </c>
      <c r="B24">
        <v>0</v>
      </c>
      <c r="C24">
        <v>0</v>
      </c>
      <c r="D24">
        <v>17.5</v>
      </c>
      <c r="E24">
        <v>0.92</v>
      </c>
      <c r="F24" s="16">
        <v>16.4299401894</v>
      </c>
    </row>
    <row r="25" spans="1:6" x14ac:dyDescent="0.25">
      <c r="A25">
        <v>3</v>
      </c>
      <c r="B25">
        <v>0</v>
      </c>
      <c r="C25">
        <v>5</v>
      </c>
      <c r="D25">
        <v>17.5</v>
      </c>
      <c r="E25">
        <v>0.61</v>
      </c>
      <c r="F25" s="16">
        <v>38.645483502799998</v>
      </c>
    </row>
    <row r="26" spans="1:6" x14ac:dyDescent="0.25">
      <c r="A26">
        <v>3</v>
      </c>
      <c r="B26">
        <v>3</v>
      </c>
      <c r="C26">
        <v>0</v>
      </c>
      <c r="D26">
        <v>17.5</v>
      </c>
      <c r="E26">
        <v>0.87</v>
      </c>
      <c r="F26" s="16">
        <v>21.134292214799999</v>
      </c>
    </row>
    <row r="27" spans="1:6" x14ac:dyDescent="0.25">
      <c r="A27">
        <v>3</v>
      </c>
      <c r="B27">
        <v>3</v>
      </c>
      <c r="C27">
        <v>5</v>
      </c>
      <c r="D27">
        <v>17.5</v>
      </c>
      <c r="E27">
        <v>0.55000000000000004</v>
      </c>
      <c r="F27" s="16">
        <v>42.130414761399997</v>
      </c>
    </row>
    <row r="28" spans="1:6" x14ac:dyDescent="0.25">
      <c r="A28">
        <v>3</v>
      </c>
      <c r="B28">
        <v>5</v>
      </c>
      <c r="C28">
        <v>0</v>
      </c>
      <c r="D28">
        <v>17.5</v>
      </c>
      <c r="E28">
        <v>0.81</v>
      </c>
      <c r="F28" s="16">
        <v>25.841932763199999</v>
      </c>
    </row>
    <row r="29" spans="1:6" x14ac:dyDescent="0.25">
      <c r="A29">
        <v>3</v>
      </c>
      <c r="B29">
        <v>5</v>
      </c>
      <c r="C29">
        <v>5</v>
      </c>
      <c r="D29">
        <v>17.5</v>
      </c>
      <c r="E29">
        <v>0.51</v>
      </c>
      <c r="F29" s="16">
        <v>44.427004000799997</v>
      </c>
    </row>
    <row r="30" spans="1:6" x14ac:dyDescent="0.25">
      <c r="A30">
        <v>3</v>
      </c>
      <c r="B30">
        <v>7</v>
      </c>
      <c r="C30">
        <v>0</v>
      </c>
      <c r="D30">
        <v>17.5</v>
      </c>
      <c r="E30">
        <v>0.74</v>
      </c>
      <c r="F30" s="16">
        <v>30.657298992899999</v>
      </c>
    </row>
    <row r="31" spans="1:6" x14ac:dyDescent="0.25">
      <c r="A31">
        <v>3</v>
      </c>
      <c r="B31">
        <v>7</v>
      </c>
      <c r="C31">
        <v>5</v>
      </c>
      <c r="D31">
        <v>17.5</v>
      </c>
      <c r="E31">
        <v>0.53</v>
      </c>
      <c r="F31" s="16">
        <v>43.280093616199999</v>
      </c>
    </row>
    <row r="32" spans="1:6" x14ac:dyDescent="0.25">
      <c r="A32">
        <v>3</v>
      </c>
      <c r="B32">
        <v>10</v>
      </c>
      <c r="C32">
        <v>0</v>
      </c>
      <c r="D32">
        <v>17.5</v>
      </c>
      <c r="E32">
        <v>0.67</v>
      </c>
      <c r="F32" s="16">
        <v>35.061562965</v>
      </c>
    </row>
    <row r="33" spans="1:6" x14ac:dyDescent="0.25">
      <c r="A33">
        <v>3</v>
      </c>
      <c r="B33">
        <v>10</v>
      </c>
      <c r="C33">
        <v>5</v>
      </c>
      <c r="D33">
        <v>17.5</v>
      </c>
      <c r="E33">
        <v>0.53</v>
      </c>
      <c r="F33" s="16">
        <v>43.280093616199999</v>
      </c>
    </row>
    <row r="34" spans="1:6" x14ac:dyDescent="0.25">
      <c r="A34">
        <v>4</v>
      </c>
      <c r="B34">
        <v>0</v>
      </c>
      <c r="C34">
        <v>0</v>
      </c>
      <c r="D34">
        <v>17.5</v>
      </c>
      <c r="E34">
        <v>0.86</v>
      </c>
      <c r="F34" s="16">
        <v>21.972759781200001</v>
      </c>
    </row>
    <row r="35" spans="1:6" x14ac:dyDescent="0.25">
      <c r="A35">
        <v>4</v>
      </c>
      <c r="B35">
        <v>0</v>
      </c>
      <c r="C35">
        <v>5</v>
      </c>
      <c r="D35">
        <v>17.5</v>
      </c>
      <c r="E35">
        <v>0.57999999999999996</v>
      </c>
      <c r="F35" s="16">
        <v>40.3965518893</v>
      </c>
    </row>
    <row r="36" spans="1:6" x14ac:dyDescent="0.25">
      <c r="A36">
        <v>4</v>
      </c>
      <c r="B36">
        <v>3</v>
      </c>
      <c r="C36">
        <v>0</v>
      </c>
      <c r="D36">
        <v>17.5</v>
      </c>
      <c r="E36">
        <v>0.92</v>
      </c>
      <c r="F36" s="16">
        <v>16.4299401894</v>
      </c>
    </row>
    <row r="37" spans="1:6" x14ac:dyDescent="0.25">
      <c r="A37">
        <v>4</v>
      </c>
      <c r="B37">
        <v>3</v>
      </c>
      <c r="C37">
        <v>5</v>
      </c>
      <c r="D37">
        <v>17.5</v>
      </c>
      <c r="E37">
        <v>0.52</v>
      </c>
      <c r="F37" s="16">
        <v>43.853778611999999</v>
      </c>
    </row>
    <row r="38" spans="1:6" x14ac:dyDescent="0.25">
      <c r="A38">
        <v>4</v>
      </c>
      <c r="B38">
        <v>5</v>
      </c>
      <c r="C38">
        <v>0</v>
      </c>
      <c r="D38">
        <v>17.5</v>
      </c>
      <c r="E38">
        <v>0.75</v>
      </c>
      <c r="F38" s="16">
        <v>30</v>
      </c>
    </row>
    <row r="39" spans="1:6" x14ac:dyDescent="0.25">
      <c r="A39">
        <v>4</v>
      </c>
      <c r="B39">
        <v>5</v>
      </c>
      <c r="C39">
        <v>5</v>
      </c>
      <c r="D39">
        <v>17.5</v>
      </c>
      <c r="E39">
        <v>0.51</v>
      </c>
      <c r="F39" s="16">
        <v>44.427004000799997</v>
      </c>
    </row>
    <row r="40" spans="1:6" x14ac:dyDescent="0.25">
      <c r="A40">
        <v>4</v>
      </c>
      <c r="B40">
        <v>7</v>
      </c>
      <c r="C40">
        <v>0</v>
      </c>
      <c r="D40">
        <v>17.5</v>
      </c>
      <c r="E40">
        <v>0.66</v>
      </c>
      <c r="F40" s="16">
        <v>35.668537557500002</v>
      </c>
    </row>
    <row r="41" spans="1:6" x14ac:dyDescent="0.25">
      <c r="A41">
        <v>4</v>
      </c>
      <c r="B41">
        <v>7</v>
      </c>
      <c r="C41">
        <v>5</v>
      </c>
      <c r="D41">
        <v>17.5</v>
      </c>
      <c r="E41">
        <v>0.51</v>
      </c>
      <c r="F41" s="16">
        <v>44.427004000799997</v>
      </c>
    </row>
    <row r="42" spans="1:6" x14ac:dyDescent="0.25">
      <c r="A42">
        <v>4</v>
      </c>
      <c r="B42">
        <v>10</v>
      </c>
      <c r="C42">
        <v>0</v>
      </c>
      <c r="D42">
        <v>17.5</v>
      </c>
      <c r="E42">
        <v>0.51</v>
      </c>
      <c r="F42" s="16">
        <v>44.427004000799997</v>
      </c>
    </row>
    <row r="43" spans="1:6" x14ac:dyDescent="0.25">
      <c r="A43">
        <v>4</v>
      </c>
      <c r="B43">
        <v>10</v>
      </c>
      <c r="C43">
        <v>5</v>
      </c>
      <c r="D43">
        <v>17.5</v>
      </c>
      <c r="E43">
        <v>0.53</v>
      </c>
      <c r="F43" s="16">
        <v>43.280093616199999</v>
      </c>
    </row>
    <row r="44" spans="1:6" x14ac:dyDescent="0.25">
      <c r="A44">
        <v>1</v>
      </c>
      <c r="B44">
        <v>0</v>
      </c>
      <c r="C44">
        <v>0</v>
      </c>
      <c r="D44">
        <v>20</v>
      </c>
      <c r="E44">
        <v>0.92</v>
      </c>
      <c r="F44" s="16">
        <v>16.4299401894</v>
      </c>
    </row>
    <row r="45" spans="1:6" x14ac:dyDescent="0.25">
      <c r="A45">
        <v>1</v>
      </c>
      <c r="B45">
        <v>0</v>
      </c>
      <c r="C45">
        <v>10</v>
      </c>
      <c r="D45">
        <v>20</v>
      </c>
      <c r="E45">
        <v>0.91</v>
      </c>
      <c r="F45" s="16">
        <v>17.4576031237</v>
      </c>
    </row>
    <row r="46" spans="1:6" x14ac:dyDescent="0.25">
      <c r="A46">
        <v>1</v>
      </c>
      <c r="B46">
        <v>3</v>
      </c>
      <c r="C46">
        <v>0</v>
      </c>
      <c r="D46">
        <v>20</v>
      </c>
      <c r="E46">
        <v>0.89</v>
      </c>
      <c r="F46" s="16">
        <v>19.369712298900001</v>
      </c>
    </row>
    <row r="47" spans="1:6" x14ac:dyDescent="0.25">
      <c r="A47">
        <v>1</v>
      </c>
      <c r="B47">
        <v>3</v>
      </c>
      <c r="C47">
        <v>10</v>
      </c>
      <c r="D47">
        <v>20</v>
      </c>
      <c r="E47">
        <v>0.86</v>
      </c>
      <c r="F47" s="16">
        <v>21.972759781200001</v>
      </c>
    </row>
    <row r="48" spans="1:6" x14ac:dyDescent="0.25">
      <c r="A48">
        <v>1</v>
      </c>
      <c r="B48">
        <v>5</v>
      </c>
      <c r="C48">
        <v>0</v>
      </c>
      <c r="D48">
        <v>20</v>
      </c>
      <c r="E48">
        <v>0.86</v>
      </c>
      <c r="F48" s="16">
        <v>21.972759781200001</v>
      </c>
    </row>
    <row r="49" spans="1:6" x14ac:dyDescent="0.25">
      <c r="A49">
        <v>1</v>
      </c>
      <c r="B49">
        <v>5</v>
      </c>
      <c r="C49">
        <v>10</v>
      </c>
      <c r="D49">
        <v>20</v>
      </c>
      <c r="E49">
        <v>0.86</v>
      </c>
      <c r="F49" s="16">
        <v>21.972759781200001</v>
      </c>
    </row>
    <row r="50" spans="1:6" x14ac:dyDescent="0.25">
      <c r="A50">
        <v>1</v>
      </c>
      <c r="B50">
        <v>7</v>
      </c>
      <c r="C50">
        <v>0</v>
      </c>
      <c r="D50">
        <v>20</v>
      </c>
      <c r="E50">
        <v>0.76</v>
      </c>
      <c r="F50" s="16">
        <v>29.333874251200001</v>
      </c>
    </row>
    <row r="51" spans="1:6" x14ac:dyDescent="0.25">
      <c r="A51">
        <v>1</v>
      </c>
      <c r="B51">
        <v>7</v>
      </c>
      <c r="C51">
        <v>10</v>
      </c>
      <c r="D51">
        <v>20</v>
      </c>
      <c r="E51">
        <v>0.78</v>
      </c>
      <c r="F51" s="16">
        <v>27.9721011287</v>
      </c>
    </row>
    <row r="52" spans="1:6" x14ac:dyDescent="0.25">
      <c r="A52">
        <v>1</v>
      </c>
      <c r="B52">
        <v>10</v>
      </c>
      <c r="C52">
        <v>0</v>
      </c>
      <c r="D52">
        <v>20</v>
      </c>
      <c r="E52">
        <v>0.74</v>
      </c>
      <c r="F52" s="16">
        <v>30.657298992899999</v>
      </c>
    </row>
    <row r="53" spans="1:6" x14ac:dyDescent="0.25">
      <c r="A53">
        <v>1</v>
      </c>
      <c r="B53">
        <v>10</v>
      </c>
      <c r="C53">
        <v>10</v>
      </c>
      <c r="D53">
        <v>20</v>
      </c>
      <c r="E53">
        <v>0.75</v>
      </c>
      <c r="F53" s="16">
        <v>30</v>
      </c>
    </row>
    <row r="54" spans="1:6" x14ac:dyDescent="0.25">
      <c r="A54">
        <v>2</v>
      </c>
      <c r="B54">
        <v>0</v>
      </c>
      <c r="C54">
        <v>0</v>
      </c>
      <c r="D54">
        <v>20</v>
      </c>
      <c r="E54">
        <v>0.88300000000000001</v>
      </c>
      <c r="F54" s="16">
        <v>20.001980668400002</v>
      </c>
    </row>
    <row r="55" spans="1:6" x14ac:dyDescent="0.25">
      <c r="A55">
        <v>2</v>
      </c>
      <c r="B55">
        <v>0</v>
      </c>
      <c r="C55">
        <v>10</v>
      </c>
      <c r="D55">
        <v>20</v>
      </c>
      <c r="E55">
        <v>0.95</v>
      </c>
      <c r="F55" s="16">
        <v>12.9209663816</v>
      </c>
    </row>
    <row r="56" spans="1:6" x14ac:dyDescent="0.25">
      <c r="A56">
        <v>2</v>
      </c>
      <c r="B56">
        <v>3</v>
      </c>
      <c r="C56">
        <v>0</v>
      </c>
      <c r="D56">
        <v>20</v>
      </c>
      <c r="E56">
        <v>0.95499999999999996</v>
      </c>
      <c r="F56" s="16">
        <v>12.247324235700001</v>
      </c>
    </row>
    <row r="57" spans="1:6" x14ac:dyDescent="0.25">
      <c r="A57">
        <v>2</v>
      </c>
      <c r="B57">
        <v>3</v>
      </c>
      <c r="C57">
        <v>10</v>
      </c>
      <c r="D57">
        <v>20</v>
      </c>
      <c r="E57">
        <v>0.86</v>
      </c>
      <c r="F57" s="16">
        <v>21.972759781200001</v>
      </c>
    </row>
    <row r="58" spans="1:6" x14ac:dyDescent="0.25">
      <c r="A58">
        <v>2</v>
      </c>
      <c r="B58">
        <v>5</v>
      </c>
      <c r="C58">
        <v>0</v>
      </c>
      <c r="D58">
        <v>20</v>
      </c>
      <c r="E58">
        <v>0.81</v>
      </c>
      <c r="F58" s="16">
        <v>25.841932763199999</v>
      </c>
    </row>
    <row r="59" spans="1:6" x14ac:dyDescent="0.25">
      <c r="A59">
        <v>2</v>
      </c>
      <c r="B59">
        <v>5</v>
      </c>
      <c r="C59">
        <v>10</v>
      </c>
      <c r="D59">
        <v>20</v>
      </c>
      <c r="E59">
        <v>0.82</v>
      </c>
      <c r="F59" s="16">
        <v>25.104090250199999</v>
      </c>
    </row>
    <row r="60" spans="1:6" x14ac:dyDescent="0.25">
      <c r="A60">
        <v>2</v>
      </c>
      <c r="B60">
        <v>7</v>
      </c>
      <c r="C60">
        <v>0</v>
      </c>
      <c r="D60">
        <v>20</v>
      </c>
      <c r="E60">
        <v>0.74</v>
      </c>
      <c r="F60" s="16">
        <v>30.657298992899999</v>
      </c>
    </row>
    <row r="61" spans="1:6" x14ac:dyDescent="0.25">
      <c r="A61">
        <v>2</v>
      </c>
      <c r="B61">
        <v>7</v>
      </c>
      <c r="C61">
        <v>10</v>
      </c>
      <c r="D61">
        <v>20</v>
      </c>
      <c r="E61">
        <v>0.78</v>
      </c>
      <c r="F61" s="16">
        <v>27.9721011287</v>
      </c>
    </row>
    <row r="62" spans="1:6" x14ac:dyDescent="0.25">
      <c r="A62">
        <v>2</v>
      </c>
      <c r="B62">
        <v>10</v>
      </c>
      <c r="C62">
        <v>0</v>
      </c>
      <c r="D62">
        <v>20</v>
      </c>
      <c r="E62">
        <v>0.69499999999999995</v>
      </c>
      <c r="F62" s="16">
        <v>33.5227502993</v>
      </c>
    </row>
    <row r="63" spans="1:6" x14ac:dyDescent="0.25">
      <c r="A63">
        <v>2</v>
      </c>
      <c r="B63">
        <v>10</v>
      </c>
      <c r="C63">
        <v>10</v>
      </c>
      <c r="D63">
        <v>20</v>
      </c>
      <c r="E63">
        <v>0.75</v>
      </c>
      <c r="F63" s="16">
        <v>30</v>
      </c>
    </row>
    <row r="64" spans="1:6" x14ac:dyDescent="0.25">
      <c r="A64">
        <v>3</v>
      </c>
      <c r="B64">
        <v>0</v>
      </c>
      <c r="C64">
        <v>0</v>
      </c>
      <c r="D64">
        <v>20</v>
      </c>
      <c r="E64">
        <v>0.995</v>
      </c>
      <c r="F64" s="16">
        <v>4.0548072279999996</v>
      </c>
    </row>
    <row r="65" spans="1:6" x14ac:dyDescent="0.25">
      <c r="A65">
        <v>3</v>
      </c>
      <c r="B65">
        <v>0</v>
      </c>
      <c r="C65">
        <v>10</v>
      </c>
      <c r="D65">
        <v>20</v>
      </c>
      <c r="E65">
        <v>0.999</v>
      </c>
      <c r="F65" s="16">
        <v>1.812153747</v>
      </c>
    </row>
    <row r="66" spans="1:6" x14ac:dyDescent="0.25">
      <c r="A66">
        <v>3</v>
      </c>
      <c r="B66">
        <v>3</v>
      </c>
      <c r="C66">
        <v>0</v>
      </c>
      <c r="D66">
        <v>20</v>
      </c>
      <c r="E66">
        <v>0.98</v>
      </c>
      <c r="F66" s="16">
        <v>8.1301023541599999</v>
      </c>
    </row>
    <row r="67" spans="1:6" x14ac:dyDescent="0.25">
      <c r="A67">
        <v>3</v>
      </c>
      <c r="B67">
        <v>3</v>
      </c>
      <c r="C67">
        <v>10</v>
      </c>
      <c r="D67">
        <v>20</v>
      </c>
      <c r="E67">
        <v>0.89</v>
      </c>
      <c r="F67" s="16">
        <v>19.369712298900001</v>
      </c>
    </row>
    <row r="68" spans="1:6" x14ac:dyDescent="0.25">
      <c r="A68">
        <v>3</v>
      </c>
      <c r="B68">
        <v>5</v>
      </c>
      <c r="C68">
        <v>0</v>
      </c>
      <c r="D68">
        <v>20</v>
      </c>
      <c r="E68">
        <v>0.81</v>
      </c>
      <c r="F68" s="16">
        <v>25.841932763199999</v>
      </c>
    </row>
    <row r="69" spans="1:6" x14ac:dyDescent="0.25">
      <c r="A69">
        <v>3</v>
      </c>
      <c r="B69">
        <v>5</v>
      </c>
      <c r="C69">
        <v>10</v>
      </c>
      <c r="D69">
        <v>20</v>
      </c>
      <c r="E69">
        <v>0.86</v>
      </c>
      <c r="F69" s="16">
        <v>21.972759781200001</v>
      </c>
    </row>
    <row r="70" spans="1:6" x14ac:dyDescent="0.25">
      <c r="A70">
        <v>3</v>
      </c>
      <c r="B70">
        <v>7</v>
      </c>
      <c r="C70">
        <v>0</v>
      </c>
      <c r="D70">
        <v>20</v>
      </c>
      <c r="E70">
        <v>0.86</v>
      </c>
      <c r="F70" s="16">
        <v>21.972759781200001</v>
      </c>
    </row>
    <row r="71" spans="1:6" x14ac:dyDescent="0.25">
      <c r="A71">
        <v>3</v>
      </c>
      <c r="B71">
        <v>7</v>
      </c>
      <c r="C71">
        <v>10</v>
      </c>
      <c r="D71">
        <v>20</v>
      </c>
      <c r="E71">
        <v>0.81</v>
      </c>
      <c r="F71" s="16">
        <v>25.841932763199999</v>
      </c>
    </row>
    <row r="72" spans="1:6" x14ac:dyDescent="0.25">
      <c r="A72">
        <v>3</v>
      </c>
      <c r="B72">
        <v>10</v>
      </c>
      <c r="C72">
        <v>0</v>
      </c>
      <c r="D72">
        <v>20</v>
      </c>
      <c r="E72">
        <v>0.81</v>
      </c>
      <c r="F72" s="16">
        <v>25.841932763199999</v>
      </c>
    </row>
    <row r="73" spans="1:6" x14ac:dyDescent="0.25">
      <c r="A73">
        <v>3</v>
      </c>
      <c r="B73">
        <v>10</v>
      </c>
      <c r="C73">
        <v>10</v>
      </c>
      <c r="D73">
        <v>20</v>
      </c>
      <c r="E73">
        <v>0.79</v>
      </c>
      <c r="F73" s="16">
        <v>27.274728680399999</v>
      </c>
    </row>
    <row r="74" spans="1:6" x14ac:dyDescent="0.25">
      <c r="A74">
        <v>4</v>
      </c>
      <c r="B74">
        <v>0</v>
      </c>
      <c r="C74">
        <v>0</v>
      </c>
      <c r="D74">
        <v>20</v>
      </c>
      <c r="E74">
        <v>0.96499999999999997</v>
      </c>
      <c r="F74" s="16">
        <v>10.7825925076</v>
      </c>
    </row>
    <row r="75" spans="1:6" x14ac:dyDescent="0.25">
      <c r="A75">
        <v>4</v>
      </c>
      <c r="B75">
        <v>0</v>
      </c>
      <c r="C75">
        <v>10</v>
      </c>
      <c r="D75">
        <v>20</v>
      </c>
      <c r="E75">
        <v>0.94</v>
      </c>
      <c r="F75" s="16">
        <v>14.1788182882</v>
      </c>
    </row>
    <row r="76" spans="1:6" x14ac:dyDescent="0.25">
      <c r="A76">
        <v>4</v>
      </c>
      <c r="B76">
        <v>3</v>
      </c>
      <c r="C76">
        <v>0</v>
      </c>
      <c r="D76">
        <v>20</v>
      </c>
      <c r="E76">
        <v>0.89</v>
      </c>
      <c r="F76" s="16">
        <v>19.369712298900001</v>
      </c>
    </row>
    <row r="77" spans="1:6" x14ac:dyDescent="0.25">
      <c r="A77">
        <v>4</v>
      </c>
      <c r="B77">
        <v>3</v>
      </c>
      <c r="C77">
        <v>10</v>
      </c>
      <c r="D77">
        <v>20</v>
      </c>
      <c r="E77">
        <v>0.92</v>
      </c>
      <c r="F77" s="16">
        <v>16.4299401894</v>
      </c>
    </row>
    <row r="78" spans="1:6" x14ac:dyDescent="0.25">
      <c r="A78">
        <v>4</v>
      </c>
      <c r="B78">
        <v>5</v>
      </c>
      <c r="C78">
        <v>0</v>
      </c>
      <c r="D78">
        <v>20</v>
      </c>
      <c r="E78">
        <v>0.79300000000000004</v>
      </c>
      <c r="F78" s="16">
        <v>27.063166558799999</v>
      </c>
    </row>
    <row r="79" spans="1:6" x14ac:dyDescent="0.25">
      <c r="A79">
        <v>4</v>
      </c>
      <c r="B79">
        <v>5</v>
      </c>
      <c r="C79">
        <v>10</v>
      </c>
      <c r="D79">
        <v>20</v>
      </c>
      <c r="E79">
        <v>0.7</v>
      </c>
      <c r="F79" s="16">
        <v>33.210910760899999</v>
      </c>
    </row>
    <row r="80" spans="1:6" x14ac:dyDescent="0.25">
      <c r="A80">
        <v>4</v>
      </c>
      <c r="B80">
        <v>7</v>
      </c>
      <c r="C80">
        <v>0</v>
      </c>
      <c r="D80">
        <v>20</v>
      </c>
      <c r="E80">
        <v>0.71</v>
      </c>
      <c r="F80" s="16">
        <v>32.5827062551</v>
      </c>
    </row>
    <row r="81" spans="1:6" x14ac:dyDescent="0.25">
      <c r="A81">
        <v>4</v>
      </c>
      <c r="B81">
        <v>7</v>
      </c>
      <c r="C81">
        <v>10</v>
      </c>
      <c r="D81">
        <v>20</v>
      </c>
      <c r="E81">
        <v>0.66</v>
      </c>
      <c r="F81" s="16">
        <v>35.668537557500002</v>
      </c>
    </row>
    <row r="82" spans="1:6" x14ac:dyDescent="0.25">
      <c r="A82">
        <v>4</v>
      </c>
      <c r="B82">
        <v>10</v>
      </c>
      <c r="C82">
        <v>0</v>
      </c>
      <c r="D82">
        <v>20</v>
      </c>
      <c r="E82">
        <v>0.49</v>
      </c>
      <c r="F82" s="16">
        <v>45.572995999200003</v>
      </c>
    </row>
    <row r="83" spans="1:6" x14ac:dyDescent="0.25">
      <c r="A83">
        <v>4</v>
      </c>
      <c r="B83">
        <v>10</v>
      </c>
      <c r="C83">
        <v>10</v>
      </c>
      <c r="D83">
        <v>20</v>
      </c>
      <c r="E83">
        <v>0.56000000000000005</v>
      </c>
      <c r="F83" s="16">
        <v>41.553948710299998</v>
      </c>
    </row>
    <row r="84" spans="1:6" x14ac:dyDescent="0.25">
      <c r="A84">
        <v>1</v>
      </c>
      <c r="B84">
        <v>0</v>
      </c>
      <c r="C84">
        <v>0</v>
      </c>
      <c r="D84">
        <v>22.5</v>
      </c>
      <c r="E84">
        <v>0.97</v>
      </c>
      <c r="F84" s="16">
        <v>9.9742217944</v>
      </c>
    </row>
    <row r="85" spans="1:6" x14ac:dyDescent="0.25">
      <c r="A85">
        <v>1</v>
      </c>
      <c r="B85">
        <v>0</v>
      </c>
      <c r="C85">
        <v>5</v>
      </c>
      <c r="D85">
        <v>22.5</v>
      </c>
      <c r="E85">
        <v>0.97</v>
      </c>
      <c r="F85" s="16">
        <v>9.9742217944</v>
      </c>
    </row>
    <row r="86" spans="1:6" x14ac:dyDescent="0.25">
      <c r="A86">
        <v>1</v>
      </c>
      <c r="B86">
        <v>0</v>
      </c>
      <c r="C86">
        <v>15</v>
      </c>
      <c r="D86">
        <v>22.5</v>
      </c>
      <c r="E86">
        <v>0.97</v>
      </c>
      <c r="F86" s="16">
        <v>9.9742217944</v>
      </c>
    </row>
    <row r="87" spans="1:6" x14ac:dyDescent="0.25">
      <c r="A87">
        <v>1</v>
      </c>
      <c r="B87">
        <v>3</v>
      </c>
      <c r="C87">
        <v>0</v>
      </c>
      <c r="D87">
        <v>22.5</v>
      </c>
      <c r="E87">
        <v>0.95</v>
      </c>
      <c r="F87" s="16">
        <v>12.9209663816</v>
      </c>
    </row>
    <row r="88" spans="1:6" x14ac:dyDescent="0.25">
      <c r="A88">
        <v>1</v>
      </c>
      <c r="B88">
        <v>3</v>
      </c>
      <c r="C88">
        <v>5</v>
      </c>
      <c r="D88">
        <v>22.5</v>
      </c>
      <c r="E88">
        <v>0.96</v>
      </c>
      <c r="F88" s="16">
        <v>11.5369590328</v>
      </c>
    </row>
    <row r="89" spans="1:6" x14ac:dyDescent="0.25">
      <c r="A89">
        <v>1</v>
      </c>
      <c r="B89">
        <v>3</v>
      </c>
      <c r="C89">
        <v>15</v>
      </c>
      <c r="D89">
        <v>22.5</v>
      </c>
      <c r="E89">
        <v>0.96</v>
      </c>
      <c r="F89" s="16">
        <v>11.5369590328</v>
      </c>
    </row>
    <row r="90" spans="1:6" x14ac:dyDescent="0.25">
      <c r="A90">
        <v>1</v>
      </c>
      <c r="B90">
        <v>5</v>
      </c>
      <c r="C90">
        <v>0</v>
      </c>
      <c r="D90">
        <v>22.5</v>
      </c>
      <c r="E90">
        <v>0.85</v>
      </c>
      <c r="F90" s="16">
        <v>22.786497999600002</v>
      </c>
    </row>
    <row r="91" spans="1:6" x14ac:dyDescent="0.25">
      <c r="A91">
        <v>1</v>
      </c>
      <c r="B91">
        <v>5</v>
      </c>
      <c r="C91">
        <v>5</v>
      </c>
      <c r="D91">
        <v>22.5</v>
      </c>
      <c r="E91">
        <v>0.94</v>
      </c>
      <c r="F91" s="16">
        <v>14.1788182882</v>
      </c>
    </row>
    <row r="92" spans="1:6" x14ac:dyDescent="0.25">
      <c r="A92">
        <v>1</v>
      </c>
      <c r="B92">
        <v>5</v>
      </c>
      <c r="C92">
        <v>15</v>
      </c>
      <c r="D92">
        <v>22.5</v>
      </c>
      <c r="E92">
        <v>0.94</v>
      </c>
      <c r="F92" s="16">
        <v>14.1788182882</v>
      </c>
    </row>
    <row r="93" spans="1:6" x14ac:dyDescent="0.25">
      <c r="A93">
        <v>1</v>
      </c>
      <c r="B93">
        <v>7</v>
      </c>
      <c r="C93">
        <v>0</v>
      </c>
      <c r="D93">
        <v>22.5</v>
      </c>
      <c r="E93">
        <v>0.84</v>
      </c>
      <c r="F93" s="16">
        <v>23.578178478200002</v>
      </c>
    </row>
    <row r="94" spans="1:6" x14ac:dyDescent="0.25">
      <c r="A94">
        <v>1</v>
      </c>
      <c r="B94">
        <v>7</v>
      </c>
      <c r="C94">
        <v>5</v>
      </c>
      <c r="D94">
        <v>22.5</v>
      </c>
      <c r="E94">
        <v>0.92</v>
      </c>
      <c r="F94" s="16">
        <v>16.4299401894</v>
      </c>
    </row>
    <row r="95" spans="1:6" x14ac:dyDescent="0.25">
      <c r="A95">
        <v>1</v>
      </c>
      <c r="B95">
        <v>7</v>
      </c>
      <c r="C95">
        <v>15</v>
      </c>
      <c r="D95">
        <v>22.5</v>
      </c>
      <c r="E95">
        <v>0.91</v>
      </c>
      <c r="F95" s="16">
        <v>17.4576031237</v>
      </c>
    </row>
    <row r="96" spans="1:6" x14ac:dyDescent="0.25">
      <c r="A96">
        <v>1</v>
      </c>
      <c r="B96">
        <v>10</v>
      </c>
      <c r="C96">
        <v>0</v>
      </c>
      <c r="D96">
        <v>22.5</v>
      </c>
      <c r="E96">
        <v>0.81</v>
      </c>
      <c r="F96" s="16">
        <v>25.841932763199999</v>
      </c>
    </row>
    <row r="97" spans="1:6" x14ac:dyDescent="0.25">
      <c r="A97">
        <v>1</v>
      </c>
      <c r="B97">
        <v>10</v>
      </c>
      <c r="C97">
        <v>5</v>
      </c>
      <c r="D97">
        <v>22.5</v>
      </c>
      <c r="E97">
        <v>0.9</v>
      </c>
      <c r="F97" s="16">
        <v>18.434948822900001</v>
      </c>
    </row>
    <row r="98" spans="1:6" x14ac:dyDescent="0.25">
      <c r="A98">
        <v>1</v>
      </c>
      <c r="B98">
        <v>10</v>
      </c>
      <c r="C98">
        <v>15</v>
      </c>
      <c r="D98">
        <v>22.5</v>
      </c>
      <c r="E98">
        <v>0.94</v>
      </c>
      <c r="F98" s="16">
        <v>14.1788182882</v>
      </c>
    </row>
    <row r="99" spans="1:6" x14ac:dyDescent="0.25">
      <c r="A99">
        <v>2</v>
      </c>
      <c r="B99">
        <v>0</v>
      </c>
      <c r="C99">
        <v>0</v>
      </c>
      <c r="D99">
        <v>22.5</v>
      </c>
      <c r="E99">
        <v>0.88</v>
      </c>
      <c r="F99" s="16">
        <v>20.267901055700001</v>
      </c>
    </row>
    <row r="100" spans="1:6" x14ac:dyDescent="0.25">
      <c r="A100">
        <v>2</v>
      </c>
      <c r="B100">
        <v>0</v>
      </c>
      <c r="C100">
        <v>5</v>
      </c>
      <c r="D100">
        <v>22.5</v>
      </c>
      <c r="E100">
        <v>0.999</v>
      </c>
      <c r="F100" s="16">
        <v>1.812153747</v>
      </c>
    </row>
    <row r="101" spans="1:6" x14ac:dyDescent="0.25">
      <c r="A101">
        <v>2</v>
      </c>
      <c r="B101">
        <v>0</v>
      </c>
      <c r="C101">
        <v>15</v>
      </c>
      <c r="D101">
        <v>22.5</v>
      </c>
      <c r="E101">
        <v>0.97</v>
      </c>
      <c r="F101" s="16">
        <v>9.9742217944</v>
      </c>
    </row>
    <row r="102" spans="1:6" x14ac:dyDescent="0.25">
      <c r="A102">
        <v>2</v>
      </c>
      <c r="B102">
        <v>3</v>
      </c>
      <c r="C102">
        <v>0</v>
      </c>
      <c r="D102">
        <v>22.5</v>
      </c>
      <c r="E102">
        <v>0.96</v>
      </c>
      <c r="F102" s="16">
        <v>11.5369590328</v>
      </c>
    </row>
    <row r="103" spans="1:6" x14ac:dyDescent="0.25">
      <c r="A103">
        <v>2</v>
      </c>
      <c r="B103">
        <v>3</v>
      </c>
      <c r="C103">
        <v>5</v>
      </c>
      <c r="D103">
        <v>22.5</v>
      </c>
      <c r="E103">
        <v>0.95</v>
      </c>
      <c r="F103" s="16">
        <v>12.9209663816</v>
      </c>
    </row>
    <row r="104" spans="1:6" x14ac:dyDescent="0.25">
      <c r="A104">
        <v>2</v>
      </c>
      <c r="B104">
        <v>3</v>
      </c>
      <c r="C104">
        <v>15</v>
      </c>
      <c r="D104">
        <v>22.5</v>
      </c>
      <c r="E104">
        <v>0.98</v>
      </c>
      <c r="F104" s="16">
        <v>8.1301023541599999</v>
      </c>
    </row>
    <row r="105" spans="1:6" x14ac:dyDescent="0.25">
      <c r="A105">
        <v>2</v>
      </c>
      <c r="B105">
        <v>5</v>
      </c>
      <c r="C105">
        <v>0</v>
      </c>
      <c r="D105">
        <v>22.5</v>
      </c>
      <c r="E105">
        <v>0.93</v>
      </c>
      <c r="F105" s="16">
        <v>15.3417085545</v>
      </c>
    </row>
    <row r="106" spans="1:6" x14ac:dyDescent="0.25">
      <c r="A106">
        <v>2</v>
      </c>
      <c r="B106">
        <v>5</v>
      </c>
      <c r="C106">
        <v>5</v>
      </c>
      <c r="D106">
        <v>22.5</v>
      </c>
      <c r="E106">
        <v>0.91</v>
      </c>
      <c r="F106" s="16">
        <v>17.4576031237</v>
      </c>
    </row>
    <row r="107" spans="1:6" x14ac:dyDescent="0.25">
      <c r="A107">
        <v>2</v>
      </c>
      <c r="B107">
        <v>5</v>
      </c>
      <c r="C107">
        <v>15</v>
      </c>
      <c r="D107">
        <v>22.5</v>
      </c>
      <c r="E107">
        <v>0.94</v>
      </c>
      <c r="F107" s="16">
        <v>14.1788182882</v>
      </c>
    </row>
    <row r="108" spans="1:6" x14ac:dyDescent="0.25">
      <c r="A108">
        <v>2</v>
      </c>
      <c r="B108">
        <v>7</v>
      </c>
      <c r="C108">
        <v>0</v>
      </c>
      <c r="D108">
        <v>22.5</v>
      </c>
      <c r="E108">
        <v>0.9</v>
      </c>
      <c r="F108" s="16">
        <v>18.434948822900001</v>
      </c>
    </row>
    <row r="109" spans="1:6" x14ac:dyDescent="0.25">
      <c r="A109">
        <v>2</v>
      </c>
      <c r="B109">
        <v>7</v>
      </c>
      <c r="C109">
        <v>5</v>
      </c>
      <c r="D109">
        <v>22.5</v>
      </c>
      <c r="E109">
        <v>0.87</v>
      </c>
      <c r="F109" s="16">
        <v>21.134292214799999</v>
      </c>
    </row>
    <row r="110" spans="1:6" x14ac:dyDescent="0.25">
      <c r="A110">
        <v>2</v>
      </c>
      <c r="B110">
        <v>7</v>
      </c>
      <c r="C110">
        <v>15</v>
      </c>
      <c r="D110">
        <v>22.5</v>
      </c>
      <c r="E110">
        <v>0.93</v>
      </c>
      <c r="F110" s="16">
        <v>15.3417085545</v>
      </c>
    </row>
    <row r="111" spans="1:6" x14ac:dyDescent="0.25">
      <c r="A111">
        <v>2</v>
      </c>
      <c r="B111">
        <v>10</v>
      </c>
      <c r="C111">
        <v>0</v>
      </c>
      <c r="D111">
        <v>22.5</v>
      </c>
      <c r="E111">
        <v>0.79</v>
      </c>
      <c r="F111" s="16">
        <v>27.274728680399999</v>
      </c>
    </row>
    <row r="112" spans="1:6" x14ac:dyDescent="0.25">
      <c r="A112">
        <v>2</v>
      </c>
      <c r="B112">
        <v>10</v>
      </c>
      <c r="C112">
        <v>5</v>
      </c>
      <c r="D112">
        <v>22.5</v>
      </c>
      <c r="E112">
        <v>0.83</v>
      </c>
      <c r="F112" s="16">
        <v>24.350063604100001</v>
      </c>
    </row>
    <row r="113" spans="1:6" x14ac:dyDescent="0.25">
      <c r="A113">
        <v>2</v>
      </c>
      <c r="B113">
        <v>10</v>
      </c>
      <c r="C113">
        <v>15</v>
      </c>
      <c r="D113">
        <v>22.5</v>
      </c>
      <c r="E113">
        <v>0.91</v>
      </c>
      <c r="F113" s="16">
        <v>17.4576031237</v>
      </c>
    </row>
    <row r="114" spans="1:6" x14ac:dyDescent="0.25">
      <c r="A114">
        <v>3</v>
      </c>
      <c r="B114">
        <v>0</v>
      </c>
      <c r="C114">
        <v>0</v>
      </c>
      <c r="D114">
        <v>22.5</v>
      </c>
      <c r="E114">
        <v>0.999</v>
      </c>
      <c r="F114" s="16">
        <v>1.812153747</v>
      </c>
    </row>
    <row r="115" spans="1:6" x14ac:dyDescent="0.25">
      <c r="A115">
        <v>3</v>
      </c>
      <c r="B115">
        <v>0</v>
      </c>
      <c r="C115">
        <v>5</v>
      </c>
      <c r="D115">
        <v>22.5</v>
      </c>
      <c r="E115">
        <v>0.95</v>
      </c>
      <c r="F115" s="16">
        <v>12.9209663816</v>
      </c>
    </row>
    <row r="116" spans="1:6" x14ac:dyDescent="0.25">
      <c r="A116">
        <v>3</v>
      </c>
      <c r="B116">
        <v>0</v>
      </c>
      <c r="C116">
        <v>15</v>
      </c>
      <c r="D116">
        <v>22.5</v>
      </c>
      <c r="E116">
        <v>0.99</v>
      </c>
      <c r="F116" s="16">
        <v>5.7391704772700001</v>
      </c>
    </row>
    <row r="117" spans="1:6" x14ac:dyDescent="0.25">
      <c r="A117">
        <v>3</v>
      </c>
      <c r="B117">
        <v>3</v>
      </c>
      <c r="C117">
        <v>0</v>
      </c>
      <c r="D117">
        <v>22.5</v>
      </c>
      <c r="E117">
        <v>0.999</v>
      </c>
      <c r="F117" s="16">
        <v>1.812153747</v>
      </c>
    </row>
    <row r="118" spans="1:6" x14ac:dyDescent="0.25">
      <c r="A118">
        <v>3</v>
      </c>
      <c r="B118">
        <v>3</v>
      </c>
      <c r="C118">
        <v>5</v>
      </c>
      <c r="D118">
        <v>22.5</v>
      </c>
      <c r="E118">
        <v>0.91</v>
      </c>
      <c r="F118" s="16">
        <v>17.4576031237</v>
      </c>
    </row>
    <row r="119" spans="1:6" x14ac:dyDescent="0.25">
      <c r="A119">
        <v>3</v>
      </c>
      <c r="B119">
        <v>3</v>
      </c>
      <c r="C119">
        <v>15</v>
      </c>
      <c r="D119">
        <v>22.5</v>
      </c>
      <c r="E119">
        <v>0.97</v>
      </c>
      <c r="F119" s="16">
        <v>9.9742217944</v>
      </c>
    </row>
    <row r="120" spans="1:6" x14ac:dyDescent="0.25">
      <c r="A120">
        <v>3</v>
      </c>
      <c r="B120">
        <v>5</v>
      </c>
      <c r="C120">
        <v>0</v>
      </c>
      <c r="D120">
        <v>22.5</v>
      </c>
      <c r="E120">
        <v>0.996</v>
      </c>
      <c r="F120" s="16">
        <v>3.62612343253</v>
      </c>
    </row>
    <row r="121" spans="1:6" x14ac:dyDescent="0.25">
      <c r="A121">
        <v>3</v>
      </c>
      <c r="B121">
        <v>5</v>
      </c>
      <c r="C121">
        <v>5</v>
      </c>
      <c r="D121">
        <v>22.5</v>
      </c>
      <c r="E121">
        <v>0.99</v>
      </c>
      <c r="F121" s="16">
        <v>5.7391704772700001</v>
      </c>
    </row>
    <row r="122" spans="1:6" x14ac:dyDescent="0.25">
      <c r="A122">
        <v>3</v>
      </c>
      <c r="B122">
        <v>5</v>
      </c>
      <c r="C122">
        <v>15</v>
      </c>
      <c r="D122">
        <v>22.5</v>
      </c>
      <c r="E122">
        <v>0.94</v>
      </c>
      <c r="F122" s="16">
        <v>14.1788182882</v>
      </c>
    </row>
    <row r="123" spans="1:6" x14ac:dyDescent="0.25">
      <c r="A123">
        <v>3</v>
      </c>
      <c r="B123">
        <v>7</v>
      </c>
      <c r="C123">
        <v>0</v>
      </c>
      <c r="D123">
        <v>22.5</v>
      </c>
      <c r="E123">
        <v>0.997</v>
      </c>
      <c r="F123" s="16">
        <v>3.13979032055</v>
      </c>
    </row>
    <row r="124" spans="1:6" x14ac:dyDescent="0.25">
      <c r="A124">
        <v>3</v>
      </c>
      <c r="B124">
        <v>7</v>
      </c>
      <c r="C124">
        <v>5</v>
      </c>
      <c r="D124">
        <v>22.5</v>
      </c>
      <c r="E124">
        <v>0.95</v>
      </c>
      <c r="F124" s="16">
        <v>12.9209663816</v>
      </c>
    </row>
    <row r="125" spans="1:6" x14ac:dyDescent="0.25">
      <c r="A125">
        <v>3</v>
      </c>
      <c r="B125">
        <v>7</v>
      </c>
      <c r="C125">
        <v>15</v>
      </c>
      <c r="D125">
        <v>22.5</v>
      </c>
      <c r="E125">
        <v>0.92</v>
      </c>
      <c r="F125" s="16">
        <v>16.4299401894</v>
      </c>
    </row>
    <row r="126" spans="1:6" x14ac:dyDescent="0.25">
      <c r="A126">
        <v>3</v>
      </c>
      <c r="B126">
        <v>10</v>
      </c>
      <c r="C126">
        <v>0</v>
      </c>
      <c r="D126">
        <v>22.5</v>
      </c>
      <c r="E126">
        <v>0.9</v>
      </c>
      <c r="F126" s="16">
        <v>18.434948822900001</v>
      </c>
    </row>
    <row r="127" spans="1:6" x14ac:dyDescent="0.25">
      <c r="A127">
        <v>3</v>
      </c>
      <c r="B127">
        <v>10</v>
      </c>
      <c r="C127">
        <v>5</v>
      </c>
      <c r="D127">
        <v>22.5</v>
      </c>
      <c r="E127">
        <v>0.94</v>
      </c>
      <c r="F127" s="16">
        <v>14.1788182882</v>
      </c>
    </row>
    <row r="128" spans="1:6" x14ac:dyDescent="0.25">
      <c r="A128">
        <v>3</v>
      </c>
      <c r="B128">
        <v>10</v>
      </c>
      <c r="C128">
        <v>15</v>
      </c>
      <c r="D128">
        <v>22.5</v>
      </c>
      <c r="E128">
        <v>0.94</v>
      </c>
      <c r="F128" s="16">
        <v>14.1788182882</v>
      </c>
    </row>
    <row r="129" spans="1:6" x14ac:dyDescent="0.25">
      <c r="A129">
        <v>4</v>
      </c>
      <c r="B129">
        <v>0</v>
      </c>
      <c r="C129">
        <v>0</v>
      </c>
      <c r="D129">
        <v>22.5</v>
      </c>
      <c r="E129">
        <v>0.998</v>
      </c>
      <c r="F129" s="16">
        <v>2.56320004097</v>
      </c>
    </row>
    <row r="130" spans="1:6" x14ac:dyDescent="0.25">
      <c r="A130">
        <v>4</v>
      </c>
      <c r="B130">
        <v>0</v>
      </c>
      <c r="C130">
        <v>5</v>
      </c>
      <c r="D130">
        <v>22.5</v>
      </c>
      <c r="E130">
        <v>0.94</v>
      </c>
      <c r="F130" s="16">
        <v>14.1788182882</v>
      </c>
    </row>
    <row r="131" spans="1:6" x14ac:dyDescent="0.25">
      <c r="A131">
        <v>4</v>
      </c>
      <c r="B131">
        <v>0</v>
      </c>
      <c r="C131">
        <v>15</v>
      </c>
      <c r="D131">
        <v>22.5</v>
      </c>
      <c r="E131">
        <v>0.93</v>
      </c>
      <c r="F131" s="16">
        <v>15.3417085545</v>
      </c>
    </row>
    <row r="132" spans="1:6" x14ac:dyDescent="0.25">
      <c r="A132">
        <v>4</v>
      </c>
      <c r="B132">
        <v>3</v>
      </c>
      <c r="C132">
        <v>0</v>
      </c>
      <c r="D132">
        <v>22.5</v>
      </c>
      <c r="E132">
        <v>0.97</v>
      </c>
      <c r="F132" s="16">
        <v>9.9742217944</v>
      </c>
    </row>
    <row r="133" spans="1:6" x14ac:dyDescent="0.25">
      <c r="A133">
        <v>4</v>
      </c>
      <c r="B133">
        <v>3</v>
      </c>
      <c r="C133">
        <v>5</v>
      </c>
      <c r="D133">
        <v>22.5</v>
      </c>
      <c r="E133">
        <v>0.84</v>
      </c>
      <c r="F133" s="16">
        <v>23.578178478200002</v>
      </c>
    </row>
    <row r="134" spans="1:6" x14ac:dyDescent="0.25">
      <c r="A134">
        <v>4</v>
      </c>
      <c r="B134">
        <v>3</v>
      </c>
      <c r="C134">
        <v>15</v>
      </c>
      <c r="D134">
        <v>22.5</v>
      </c>
      <c r="E134">
        <v>0.89</v>
      </c>
      <c r="F134" s="16">
        <v>19.369712298900001</v>
      </c>
    </row>
    <row r="135" spans="1:6" x14ac:dyDescent="0.25">
      <c r="A135">
        <v>4</v>
      </c>
      <c r="B135">
        <v>5</v>
      </c>
      <c r="C135">
        <v>0</v>
      </c>
      <c r="D135">
        <v>22.5</v>
      </c>
      <c r="E135">
        <v>0.92300000000000004</v>
      </c>
      <c r="F135" s="16">
        <v>16.110381791199998</v>
      </c>
    </row>
    <row r="136" spans="1:6" x14ac:dyDescent="0.25">
      <c r="A136">
        <v>4</v>
      </c>
      <c r="B136">
        <v>5</v>
      </c>
      <c r="C136">
        <v>5</v>
      </c>
      <c r="D136">
        <v>22.5</v>
      </c>
      <c r="E136">
        <v>0.76</v>
      </c>
      <c r="F136" s="16">
        <v>29.333874251200001</v>
      </c>
    </row>
    <row r="137" spans="1:6" x14ac:dyDescent="0.25">
      <c r="A137">
        <v>4</v>
      </c>
      <c r="B137">
        <v>5</v>
      </c>
      <c r="C137">
        <v>15</v>
      </c>
      <c r="D137">
        <v>22.5</v>
      </c>
      <c r="E137">
        <v>0.86</v>
      </c>
      <c r="F137" s="16">
        <v>21.972759781200001</v>
      </c>
    </row>
    <row r="138" spans="1:6" x14ac:dyDescent="0.25">
      <c r="A138">
        <v>4</v>
      </c>
      <c r="B138">
        <v>7</v>
      </c>
      <c r="C138">
        <v>0</v>
      </c>
      <c r="D138">
        <v>22.5</v>
      </c>
      <c r="E138">
        <v>0.91</v>
      </c>
      <c r="F138" s="16">
        <v>17.4576031237</v>
      </c>
    </row>
    <row r="139" spans="1:6" x14ac:dyDescent="0.25">
      <c r="A139">
        <v>4</v>
      </c>
      <c r="B139">
        <v>7</v>
      </c>
      <c r="C139">
        <v>5</v>
      </c>
      <c r="D139">
        <v>22.5</v>
      </c>
      <c r="E139">
        <v>0.68</v>
      </c>
      <c r="F139" s="16">
        <v>34.449901988000001</v>
      </c>
    </row>
    <row r="140" spans="1:6" x14ac:dyDescent="0.25">
      <c r="A140">
        <v>4</v>
      </c>
      <c r="B140">
        <v>7</v>
      </c>
      <c r="C140">
        <v>15</v>
      </c>
      <c r="D140">
        <v>22.5</v>
      </c>
      <c r="E140">
        <v>0.83</v>
      </c>
      <c r="F140" s="16">
        <v>24.350063604100001</v>
      </c>
    </row>
    <row r="141" spans="1:6" x14ac:dyDescent="0.25">
      <c r="A141">
        <v>4</v>
      </c>
      <c r="B141">
        <v>10</v>
      </c>
      <c r="C141">
        <v>0</v>
      </c>
      <c r="D141">
        <v>22.5</v>
      </c>
      <c r="E141">
        <v>0.83</v>
      </c>
      <c r="F141" s="16">
        <v>24.350063604100001</v>
      </c>
    </row>
    <row r="142" spans="1:6" x14ac:dyDescent="0.25">
      <c r="A142">
        <v>4</v>
      </c>
      <c r="B142">
        <v>10</v>
      </c>
      <c r="C142">
        <v>5</v>
      </c>
      <c r="D142">
        <v>22.5</v>
      </c>
      <c r="E142">
        <v>0.67</v>
      </c>
      <c r="F142" s="16">
        <v>35.061562965</v>
      </c>
    </row>
    <row r="143" spans="1:6" x14ac:dyDescent="0.25">
      <c r="A143">
        <v>4</v>
      </c>
      <c r="B143">
        <v>10</v>
      </c>
      <c r="C143">
        <v>15</v>
      </c>
      <c r="D143">
        <v>22.5</v>
      </c>
      <c r="E143">
        <v>0.79</v>
      </c>
      <c r="F143" s="16">
        <v>27.274728680399999</v>
      </c>
    </row>
    <row r="144" spans="1:6" x14ac:dyDescent="0.25">
      <c r="A144">
        <v>1</v>
      </c>
      <c r="B144">
        <v>0</v>
      </c>
      <c r="C144">
        <v>0</v>
      </c>
      <c r="D144">
        <v>25</v>
      </c>
      <c r="E144">
        <v>0.95</v>
      </c>
      <c r="F144" s="16">
        <v>12.9209663816</v>
      </c>
    </row>
    <row r="145" spans="1:6" x14ac:dyDescent="0.25">
      <c r="A145">
        <v>1</v>
      </c>
      <c r="B145">
        <v>0</v>
      </c>
      <c r="C145">
        <v>10</v>
      </c>
      <c r="D145">
        <v>25</v>
      </c>
      <c r="E145">
        <v>0.95</v>
      </c>
      <c r="F145" s="16">
        <v>12.9209663816</v>
      </c>
    </row>
    <row r="146" spans="1:6" x14ac:dyDescent="0.25">
      <c r="A146">
        <v>1</v>
      </c>
      <c r="B146">
        <v>3</v>
      </c>
      <c r="C146">
        <v>0</v>
      </c>
      <c r="D146">
        <v>25</v>
      </c>
      <c r="E146">
        <v>0.997</v>
      </c>
      <c r="F146" s="16">
        <v>3.13979032055</v>
      </c>
    </row>
    <row r="147" spans="1:6" x14ac:dyDescent="0.25">
      <c r="A147">
        <v>1</v>
      </c>
      <c r="B147">
        <v>3</v>
      </c>
      <c r="C147">
        <v>10</v>
      </c>
      <c r="D147">
        <v>25</v>
      </c>
      <c r="E147">
        <v>0.999</v>
      </c>
      <c r="F147" s="16">
        <v>1.812153747</v>
      </c>
    </row>
    <row r="148" spans="1:6" x14ac:dyDescent="0.25">
      <c r="A148">
        <v>1</v>
      </c>
      <c r="B148">
        <v>5</v>
      </c>
      <c r="C148">
        <v>0</v>
      </c>
      <c r="D148">
        <v>25</v>
      </c>
      <c r="E148">
        <v>0.95499999999999996</v>
      </c>
      <c r="F148" s="16">
        <v>12.247324235700001</v>
      </c>
    </row>
    <row r="149" spans="1:6" x14ac:dyDescent="0.25">
      <c r="A149">
        <v>1</v>
      </c>
      <c r="B149">
        <v>5</v>
      </c>
      <c r="C149">
        <v>10</v>
      </c>
      <c r="D149">
        <v>25</v>
      </c>
      <c r="E149">
        <v>0.99</v>
      </c>
      <c r="F149" s="16">
        <v>5.7391704772700001</v>
      </c>
    </row>
    <row r="150" spans="1:6" x14ac:dyDescent="0.25">
      <c r="A150">
        <v>1</v>
      </c>
      <c r="B150">
        <v>7</v>
      </c>
      <c r="C150">
        <v>0</v>
      </c>
      <c r="D150">
        <v>25</v>
      </c>
      <c r="E150">
        <v>0.88400000000000001</v>
      </c>
      <c r="F150" s="16">
        <v>19.912685630399999</v>
      </c>
    </row>
    <row r="151" spans="1:6" x14ac:dyDescent="0.25">
      <c r="A151">
        <v>1</v>
      </c>
      <c r="B151">
        <v>7</v>
      </c>
      <c r="C151">
        <v>10</v>
      </c>
      <c r="D151">
        <v>25</v>
      </c>
      <c r="E151">
        <v>0.94</v>
      </c>
      <c r="F151" s="16">
        <v>14.1788182882</v>
      </c>
    </row>
    <row r="152" spans="1:6" x14ac:dyDescent="0.25">
      <c r="A152">
        <v>1</v>
      </c>
      <c r="B152">
        <v>10</v>
      </c>
      <c r="C152">
        <v>0</v>
      </c>
      <c r="D152">
        <v>25</v>
      </c>
      <c r="E152">
        <v>0.86</v>
      </c>
      <c r="F152" s="16">
        <v>21.972759781200001</v>
      </c>
    </row>
    <row r="153" spans="1:6" x14ac:dyDescent="0.25">
      <c r="A153">
        <v>1</v>
      </c>
      <c r="B153">
        <v>10</v>
      </c>
      <c r="C153">
        <v>10</v>
      </c>
      <c r="D153">
        <v>25</v>
      </c>
      <c r="E153">
        <v>0.92</v>
      </c>
      <c r="F153" s="16">
        <v>16.4299401894</v>
      </c>
    </row>
    <row r="154" spans="1:6" x14ac:dyDescent="0.25">
      <c r="A154">
        <v>2</v>
      </c>
      <c r="B154">
        <v>0</v>
      </c>
      <c r="C154">
        <v>0</v>
      </c>
      <c r="D154">
        <v>25</v>
      </c>
      <c r="E154">
        <v>0.996</v>
      </c>
      <c r="F154" s="16">
        <v>3.62612343253</v>
      </c>
    </row>
    <row r="155" spans="1:6" x14ac:dyDescent="0.25">
      <c r="A155">
        <v>2</v>
      </c>
      <c r="B155">
        <v>0</v>
      </c>
      <c r="C155">
        <v>10</v>
      </c>
      <c r="D155">
        <v>25</v>
      </c>
      <c r="E155">
        <v>0.91</v>
      </c>
      <c r="F155" s="16">
        <v>17.4576031237</v>
      </c>
    </row>
    <row r="156" spans="1:6" x14ac:dyDescent="0.25">
      <c r="A156">
        <v>2</v>
      </c>
      <c r="B156">
        <v>3</v>
      </c>
      <c r="C156">
        <v>0</v>
      </c>
      <c r="D156">
        <v>25</v>
      </c>
      <c r="E156">
        <v>0.88900000000000001</v>
      </c>
      <c r="F156" s="16">
        <v>19.461089859099999</v>
      </c>
    </row>
    <row r="157" spans="1:6" x14ac:dyDescent="0.25">
      <c r="A157">
        <v>2</v>
      </c>
      <c r="B157">
        <v>3</v>
      </c>
      <c r="C157">
        <v>10</v>
      </c>
      <c r="D157">
        <v>25</v>
      </c>
      <c r="E157">
        <v>0.88</v>
      </c>
      <c r="F157" s="16">
        <v>20.267901055700001</v>
      </c>
    </row>
    <row r="158" spans="1:6" x14ac:dyDescent="0.25">
      <c r="A158">
        <v>2</v>
      </c>
      <c r="B158">
        <v>5</v>
      </c>
      <c r="C158">
        <v>0</v>
      </c>
      <c r="D158">
        <v>25</v>
      </c>
      <c r="E158">
        <v>0.94</v>
      </c>
      <c r="F158" s="16">
        <v>14.1788182882</v>
      </c>
    </row>
    <row r="159" spans="1:6" x14ac:dyDescent="0.25">
      <c r="A159">
        <v>2</v>
      </c>
      <c r="B159">
        <v>5</v>
      </c>
      <c r="C159">
        <v>10</v>
      </c>
      <c r="D159">
        <v>25</v>
      </c>
      <c r="E159">
        <v>0.89</v>
      </c>
      <c r="F159" s="16">
        <v>19.369712298900001</v>
      </c>
    </row>
    <row r="160" spans="1:6" x14ac:dyDescent="0.25">
      <c r="A160">
        <v>2</v>
      </c>
      <c r="B160">
        <v>7</v>
      </c>
      <c r="C160">
        <v>0</v>
      </c>
      <c r="D160">
        <v>25</v>
      </c>
      <c r="E160">
        <v>0.88</v>
      </c>
      <c r="F160" s="16">
        <v>20.267901055700001</v>
      </c>
    </row>
    <row r="161" spans="1:6" x14ac:dyDescent="0.25">
      <c r="A161">
        <v>2</v>
      </c>
      <c r="B161">
        <v>7</v>
      </c>
      <c r="C161">
        <v>10</v>
      </c>
      <c r="D161">
        <v>25</v>
      </c>
      <c r="E161">
        <v>0.86</v>
      </c>
      <c r="F161" s="16">
        <v>21.972759781200001</v>
      </c>
    </row>
    <row r="162" spans="1:6" x14ac:dyDescent="0.25">
      <c r="A162">
        <v>2</v>
      </c>
      <c r="B162">
        <v>10</v>
      </c>
      <c r="C162">
        <v>0</v>
      </c>
      <c r="D162">
        <v>25</v>
      </c>
      <c r="E162">
        <v>0.78</v>
      </c>
      <c r="F162" s="16">
        <v>27.9721011287</v>
      </c>
    </row>
    <row r="163" spans="1:6" x14ac:dyDescent="0.25">
      <c r="A163">
        <v>2</v>
      </c>
      <c r="B163">
        <v>10</v>
      </c>
      <c r="C163">
        <v>10</v>
      </c>
      <c r="D163">
        <v>25</v>
      </c>
      <c r="E163">
        <v>0.86</v>
      </c>
      <c r="F163" s="16">
        <v>21.972759781200001</v>
      </c>
    </row>
    <row r="164" spans="1:6" x14ac:dyDescent="0.25">
      <c r="A164">
        <v>3</v>
      </c>
      <c r="B164">
        <v>0</v>
      </c>
      <c r="C164">
        <v>0</v>
      </c>
      <c r="D164">
        <v>25</v>
      </c>
      <c r="E164">
        <v>0.96</v>
      </c>
      <c r="F164" s="16">
        <v>11.5369590328</v>
      </c>
    </row>
    <row r="165" spans="1:6" x14ac:dyDescent="0.25">
      <c r="A165">
        <v>3</v>
      </c>
      <c r="B165">
        <v>0</v>
      </c>
      <c r="C165">
        <v>10</v>
      </c>
      <c r="D165">
        <v>25</v>
      </c>
      <c r="E165">
        <v>0.97</v>
      </c>
      <c r="F165" s="16">
        <v>9.9742217944</v>
      </c>
    </row>
    <row r="166" spans="1:6" x14ac:dyDescent="0.25">
      <c r="A166">
        <v>3</v>
      </c>
      <c r="B166">
        <v>3</v>
      </c>
      <c r="C166">
        <v>0</v>
      </c>
      <c r="D166">
        <v>25</v>
      </c>
      <c r="E166">
        <v>0.97</v>
      </c>
      <c r="F166" s="16">
        <v>9.9742217944</v>
      </c>
    </row>
    <row r="167" spans="1:6" x14ac:dyDescent="0.25">
      <c r="A167">
        <v>3</v>
      </c>
      <c r="B167">
        <v>3</v>
      </c>
      <c r="C167">
        <v>10</v>
      </c>
      <c r="D167">
        <v>25</v>
      </c>
      <c r="E167">
        <v>0.98</v>
      </c>
      <c r="F167" s="16">
        <v>8.1301023541599999</v>
      </c>
    </row>
    <row r="168" spans="1:6" x14ac:dyDescent="0.25">
      <c r="A168">
        <v>3</v>
      </c>
      <c r="B168">
        <v>5</v>
      </c>
      <c r="C168">
        <v>0</v>
      </c>
      <c r="D168">
        <v>25</v>
      </c>
      <c r="E168">
        <v>0.96</v>
      </c>
      <c r="F168" s="16">
        <v>11.5369590328</v>
      </c>
    </row>
    <row r="169" spans="1:6" x14ac:dyDescent="0.25">
      <c r="A169">
        <v>3</v>
      </c>
      <c r="B169">
        <v>5</v>
      </c>
      <c r="C169">
        <v>10</v>
      </c>
      <c r="D169">
        <v>25</v>
      </c>
      <c r="E169">
        <v>0.86</v>
      </c>
      <c r="F169" s="16">
        <v>21.972759781200001</v>
      </c>
    </row>
    <row r="170" spans="1:6" x14ac:dyDescent="0.25">
      <c r="A170">
        <v>3</v>
      </c>
      <c r="B170">
        <v>7</v>
      </c>
      <c r="C170">
        <v>0</v>
      </c>
      <c r="D170">
        <v>25</v>
      </c>
      <c r="E170">
        <v>0.95</v>
      </c>
      <c r="F170" s="16">
        <v>12.9209663816</v>
      </c>
    </row>
    <row r="171" spans="1:6" x14ac:dyDescent="0.25">
      <c r="A171">
        <v>3</v>
      </c>
      <c r="B171">
        <v>7</v>
      </c>
      <c r="C171">
        <v>10</v>
      </c>
      <c r="D171">
        <v>25</v>
      </c>
      <c r="E171">
        <v>0.83</v>
      </c>
      <c r="F171" s="16">
        <v>24.350063604100001</v>
      </c>
    </row>
    <row r="172" spans="1:6" x14ac:dyDescent="0.25">
      <c r="A172">
        <v>3</v>
      </c>
      <c r="B172">
        <v>10</v>
      </c>
      <c r="C172">
        <v>0</v>
      </c>
      <c r="D172">
        <v>25</v>
      </c>
      <c r="E172">
        <v>0.93</v>
      </c>
      <c r="F172" s="16">
        <v>15.3417085545</v>
      </c>
    </row>
    <row r="173" spans="1:6" x14ac:dyDescent="0.25">
      <c r="A173">
        <v>3</v>
      </c>
      <c r="B173">
        <v>10</v>
      </c>
      <c r="C173">
        <v>10</v>
      </c>
      <c r="D173">
        <v>25</v>
      </c>
      <c r="E173">
        <v>0.82</v>
      </c>
      <c r="F173" s="16">
        <v>25.104090250199999</v>
      </c>
    </row>
    <row r="174" spans="1:6" x14ac:dyDescent="0.25">
      <c r="A174">
        <v>4</v>
      </c>
      <c r="B174">
        <v>0</v>
      </c>
      <c r="C174">
        <v>0</v>
      </c>
      <c r="D174">
        <v>25</v>
      </c>
      <c r="E174">
        <v>0.999</v>
      </c>
      <c r="F174" s="16">
        <v>1.812153747</v>
      </c>
    </row>
    <row r="175" spans="1:6" x14ac:dyDescent="0.25">
      <c r="A175">
        <v>4</v>
      </c>
      <c r="B175">
        <v>0</v>
      </c>
      <c r="C175">
        <v>10</v>
      </c>
      <c r="D175">
        <v>25</v>
      </c>
      <c r="E175">
        <v>0.77</v>
      </c>
      <c r="F175" s="16">
        <v>28.658180576900001</v>
      </c>
    </row>
    <row r="176" spans="1:6" x14ac:dyDescent="0.25">
      <c r="A176">
        <v>4</v>
      </c>
      <c r="B176">
        <v>3</v>
      </c>
      <c r="C176">
        <v>0</v>
      </c>
      <c r="D176">
        <v>25</v>
      </c>
      <c r="E176">
        <v>0.9</v>
      </c>
      <c r="F176" s="16">
        <v>18.434948822900001</v>
      </c>
    </row>
    <row r="177" spans="1:6" x14ac:dyDescent="0.25">
      <c r="A177">
        <v>4</v>
      </c>
      <c r="B177">
        <v>3</v>
      </c>
      <c r="C177">
        <v>10</v>
      </c>
      <c r="D177">
        <v>25</v>
      </c>
      <c r="E177">
        <v>0.76</v>
      </c>
      <c r="F177" s="16">
        <v>29.333874251200001</v>
      </c>
    </row>
    <row r="178" spans="1:6" x14ac:dyDescent="0.25">
      <c r="A178">
        <v>4</v>
      </c>
      <c r="B178">
        <v>5</v>
      </c>
      <c r="C178">
        <v>0</v>
      </c>
      <c r="D178">
        <v>25</v>
      </c>
      <c r="E178">
        <v>0.89500000000000002</v>
      </c>
      <c r="F178" s="16">
        <v>18.907244253000002</v>
      </c>
    </row>
    <row r="179" spans="1:6" x14ac:dyDescent="0.25">
      <c r="A179">
        <v>4</v>
      </c>
      <c r="B179">
        <v>5</v>
      </c>
      <c r="C179">
        <v>10</v>
      </c>
      <c r="D179">
        <v>25</v>
      </c>
      <c r="E179">
        <v>0.79</v>
      </c>
      <c r="F179" s="16">
        <v>27.274728680399999</v>
      </c>
    </row>
    <row r="180" spans="1:6" x14ac:dyDescent="0.25">
      <c r="A180">
        <v>4</v>
      </c>
      <c r="B180">
        <v>7</v>
      </c>
      <c r="C180">
        <v>0</v>
      </c>
      <c r="D180">
        <v>25</v>
      </c>
      <c r="E180">
        <v>0.77</v>
      </c>
      <c r="F180" s="16">
        <v>28.658180576900001</v>
      </c>
    </row>
    <row r="181" spans="1:6" x14ac:dyDescent="0.25">
      <c r="A181">
        <v>4</v>
      </c>
      <c r="B181">
        <v>7</v>
      </c>
      <c r="C181">
        <v>10</v>
      </c>
      <c r="D181">
        <v>25</v>
      </c>
      <c r="E181">
        <v>0.76</v>
      </c>
      <c r="F181" s="16">
        <v>29.333874251200001</v>
      </c>
    </row>
    <row r="182" spans="1:6" x14ac:dyDescent="0.25">
      <c r="A182">
        <v>4</v>
      </c>
      <c r="B182">
        <v>10</v>
      </c>
      <c r="C182">
        <v>0</v>
      </c>
      <c r="D182">
        <v>25</v>
      </c>
      <c r="E182">
        <v>0.63</v>
      </c>
      <c r="F182" s="16">
        <v>37.464968927599998</v>
      </c>
    </row>
    <row r="183" spans="1:6" x14ac:dyDescent="0.25">
      <c r="A183">
        <v>4</v>
      </c>
      <c r="B183">
        <v>10</v>
      </c>
      <c r="C183">
        <v>10</v>
      </c>
      <c r="D183">
        <v>25</v>
      </c>
      <c r="E183">
        <v>0.71</v>
      </c>
      <c r="F183" s="16">
        <v>32.5827062551</v>
      </c>
    </row>
    <row r="184" spans="1:6" x14ac:dyDescent="0.25">
      <c r="A184">
        <v>1</v>
      </c>
      <c r="B184">
        <v>0</v>
      </c>
      <c r="C184">
        <v>0</v>
      </c>
      <c r="D184">
        <v>27.5</v>
      </c>
      <c r="E184">
        <v>0.999</v>
      </c>
      <c r="F184" s="16">
        <v>1.812153747</v>
      </c>
    </row>
    <row r="185" spans="1:6" x14ac:dyDescent="0.25">
      <c r="A185">
        <v>1</v>
      </c>
      <c r="B185">
        <v>0</v>
      </c>
      <c r="C185">
        <v>5</v>
      </c>
      <c r="D185">
        <v>27.5</v>
      </c>
      <c r="E185">
        <v>0.93</v>
      </c>
      <c r="F185" s="16">
        <v>15.3417085545</v>
      </c>
    </row>
    <row r="186" spans="1:6" x14ac:dyDescent="0.25">
      <c r="A186">
        <v>1</v>
      </c>
      <c r="B186">
        <v>3</v>
      </c>
      <c r="C186">
        <v>0</v>
      </c>
      <c r="D186">
        <v>27.5</v>
      </c>
      <c r="E186">
        <v>0.95</v>
      </c>
      <c r="F186" s="16">
        <v>12.9209663816</v>
      </c>
    </row>
    <row r="187" spans="1:6" x14ac:dyDescent="0.25">
      <c r="A187">
        <v>1</v>
      </c>
      <c r="B187">
        <v>3</v>
      </c>
      <c r="C187">
        <v>5</v>
      </c>
      <c r="D187">
        <v>27.5</v>
      </c>
      <c r="E187">
        <v>0.88</v>
      </c>
      <c r="F187" s="16">
        <v>20.267901055700001</v>
      </c>
    </row>
    <row r="188" spans="1:6" x14ac:dyDescent="0.25">
      <c r="A188">
        <v>1</v>
      </c>
      <c r="B188">
        <v>5</v>
      </c>
      <c r="C188">
        <v>0</v>
      </c>
      <c r="D188">
        <v>27.5</v>
      </c>
      <c r="E188">
        <v>0.92</v>
      </c>
      <c r="F188" s="16">
        <v>16.4299401894</v>
      </c>
    </row>
    <row r="189" spans="1:6" x14ac:dyDescent="0.25">
      <c r="A189">
        <v>1</v>
      </c>
      <c r="B189">
        <v>5</v>
      </c>
      <c r="C189">
        <v>5</v>
      </c>
      <c r="D189">
        <v>27.5</v>
      </c>
      <c r="E189">
        <v>0.82</v>
      </c>
      <c r="F189" s="16">
        <v>25.104090250199999</v>
      </c>
    </row>
    <row r="190" spans="1:6" x14ac:dyDescent="0.25">
      <c r="A190">
        <v>1</v>
      </c>
      <c r="B190">
        <v>7</v>
      </c>
      <c r="C190">
        <v>0</v>
      </c>
      <c r="D190">
        <v>27.5</v>
      </c>
      <c r="E190">
        <v>0.82</v>
      </c>
      <c r="F190" s="16">
        <v>25.104090250199999</v>
      </c>
    </row>
    <row r="191" spans="1:6" x14ac:dyDescent="0.25">
      <c r="A191">
        <v>1</v>
      </c>
      <c r="B191">
        <v>7</v>
      </c>
      <c r="C191">
        <v>5</v>
      </c>
      <c r="D191">
        <v>27.5</v>
      </c>
      <c r="E191">
        <v>0.91</v>
      </c>
      <c r="F191" s="16">
        <v>17.4576031237</v>
      </c>
    </row>
    <row r="192" spans="1:6" x14ac:dyDescent="0.25">
      <c r="A192">
        <v>1</v>
      </c>
      <c r="B192">
        <v>10</v>
      </c>
      <c r="C192">
        <v>0</v>
      </c>
      <c r="D192">
        <v>27.5</v>
      </c>
      <c r="E192">
        <v>0.83</v>
      </c>
      <c r="F192" s="16">
        <v>24.350063604100001</v>
      </c>
    </row>
    <row r="193" spans="1:6" x14ac:dyDescent="0.25">
      <c r="A193">
        <v>1</v>
      </c>
      <c r="B193">
        <v>10</v>
      </c>
      <c r="C193">
        <v>5</v>
      </c>
      <c r="D193">
        <v>27.5</v>
      </c>
      <c r="E193">
        <v>0.9</v>
      </c>
      <c r="F193" s="16">
        <v>18.434948822900001</v>
      </c>
    </row>
    <row r="194" spans="1:6" x14ac:dyDescent="0.25">
      <c r="A194">
        <v>2</v>
      </c>
      <c r="B194">
        <v>0</v>
      </c>
      <c r="C194">
        <v>0</v>
      </c>
      <c r="D194">
        <v>27.5</v>
      </c>
      <c r="E194">
        <v>0.95</v>
      </c>
      <c r="F194" s="16">
        <v>12.9209663816</v>
      </c>
    </row>
    <row r="195" spans="1:6" x14ac:dyDescent="0.25">
      <c r="A195">
        <v>2</v>
      </c>
      <c r="B195">
        <v>0</v>
      </c>
      <c r="C195">
        <v>5</v>
      </c>
      <c r="D195">
        <v>27.5</v>
      </c>
      <c r="E195">
        <v>0.89</v>
      </c>
      <c r="F195" s="16">
        <v>19.369712298900001</v>
      </c>
    </row>
    <row r="196" spans="1:6" x14ac:dyDescent="0.25">
      <c r="A196">
        <v>2</v>
      </c>
      <c r="B196">
        <v>3</v>
      </c>
      <c r="C196">
        <v>0</v>
      </c>
      <c r="D196">
        <v>27.5</v>
      </c>
      <c r="E196">
        <v>0.94</v>
      </c>
      <c r="F196" s="16">
        <v>14.1788182882</v>
      </c>
    </row>
    <row r="197" spans="1:6" x14ac:dyDescent="0.25">
      <c r="A197">
        <v>2</v>
      </c>
      <c r="B197">
        <v>3</v>
      </c>
      <c r="C197">
        <v>5</v>
      </c>
      <c r="D197">
        <v>27.5</v>
      </c>
      <c r="E197">
        <v>0.82</v>
      </c>
      <c r="F197" s="16">
        <v>25.104090250199999</v>
      </c>
    </row>
    <row r="198" spans="1:6" x14ac:dyDescent="0.25">
      <c r="A198">
        <v>2</v>
      </c>
      <c r="B198">
        <v>5</v>
      </c>
      <c r="C198">
        <v>0</v>
      </c>
      <c r="D198">
        <v>27.5</v>
      </c>
      <c r="E198">
        <v>0.9</v>
      </c>
      <c r="F198" s="16">
        <v>18.434948822900001</v>
      </c>
    </row>
    <row r="199" spans="1:6" x14ac:dyDescent="0.25">
      <c r="A199">
        <v>2</v>
      </c>
      <c r="B199">
        <v>5</v>
      </c>
      <c r="C199">
        <v>5</v>
      </c>
      <c r="D199">
        <v>27.5</v>
      </c>
      <c r="E199">
        <v>0.84</v>
      </c>
      <c r="F199" s="16">
        <v>23.578178478200002</v>
      </c>
    </row>
    <row r="200" spans="1:6" x14ac:dyDescent="0.25">
      <c r="A200">
        <v>2</v>
      </c>
      <c r="B200">
        <v>7</v>
      </c>
      <c r="C200">
        <v>0</v>
      </c>
      <c r="D200">
        <v>27.5</v>
      </c>
      <c r="E200">
        <v>0.92</v>
      </c>
      <c r="F200" s="16">
        <v>16.4299401894</v>
      </c>
    </row>
    <row r="201" spans="1:6" x14ac:dyDescent="0.25">
      <c r="A201">
        <v>2</v>
      </c>
      <c r="B201">
        <v>7</v>
      </c>
      <c r="C201">
        <v>5</v>
      </c>
      <c r="D201">
        <v>27.5</v>
      </c>
      <c r="E201">
        <v>0.76</v>
      </c>
      <c r="F201" s="16">
        <v>29.333874251200001</v>
      </c>
    </row>
    <row r="202" spans="1:6" x14ac:dyDescent="0.25">
      <c r="A202">
        <v>2</v>
      </c>
      <c r="B202">
        <v>10</v>
      </c>
      <c r="C202">
        <v>0</v>
      </c>
      <c r="D202">
        <v>27.5</v>
      </c>
      <c r="E202">
        <v>0.75</v>
      </c>
      <c r="F202" s="16">
        <v>30</v>
      </c>
    </row>
    <row r="203" spans="1:6" x14ac:dyDescent="0.25">
      <c r="A203">
        <v>2</v>
      </c>
      <c r="B203">
        <v>10</v>
      </c>
      <c r="C203">
        <v>5</v>
      </c>
      <c r="D203">
        <v>27.5</v>
      </c>
      <c r="E203">
        <v>0.72</v>
      </c>
      <c r="F203" s="16">
        <v>31.948059431299999</v>
      </c>
    </row>
    <row r="204" spans="1:6" x14ac:dyDescent="0.25">
      <c r="A204">
        <v>3</v>
      </c>
      <c r="B204">
        <v>0</v>
      </c>
      <c r="C204">
        <v>0</v>
      </c>
      <c r="D204">
        <v>27.5</v>
      </c>
      <c r="E204">
        <v>0.999</v>
      </c>
      <c r="F204" s="16">
        <v>1.812153747</v>
      </c>
    </row>
    <row r="205" spans="1:6" x14ac:dyDescent="0.25">
      <c r="A205">
        <v>3</v>
      </c>
      <c r="B205">
        <v>0</v>
      </c>
      <c r="C205">
        <v>5</v>
      </c>
      <c r="D205">
        <v>27.5</v>
      </c>
      <c r="E205">
        <v>0.93</v>
      </c>
      <c r="F205" s="16">
        <v>15.3417085545</v>
      </c>
    </row>
    <row r="206" spans="1:6" x14ac:dyDescent="0.25">
      <c r="A206">
        <v>3</v>
      </c>
      <c r="B206">
        <v>3</v>
      </c>
      <c r="C206">
        <v>0</v>
      </c>
      <c r="D206">
        <v>27.5</v>
      </c>
      <c r="E206">
        <v>0.999</v>
      </c>
      <c r="F206" s="16">
        <v>1.812153747</v>
      </c>
    </row>
    <row r="207" spans="1:6" x14ac:dyDescent="0.25">
      <c r="A207">
        <v>3</v>
      </c>
      <c r="B207">
        <v>3</v>
      </c>
      <c r="C207">
        <v>5</v>
      </c>
      <c r="D207">
        <v>27.5</v>
      </c>
      <c r="E207">
        <v>0.85</v>
      </c>
      <c r="F207" s="16">
        <v>22.786497999600002</v>
      </c>
    </row>
    <row r="208" spans="1:6" x14ac:dyDescent="0.25">
      <c r="A208">
        <v>3</v>
      </c>
      <c r="B208">
        <v>5</v>
      </c>
      <c r="C208">
        <v>0</v>
      </c>
      <c r="D208">
        <v>27.5</v>
      </c>
      <c r="E208">
        <v>0.98</v>
      </c>
      <c r="F208" s="16">
        <v>8.1301023541599999</v>
      </c>
    </row>
    <row r="209" spans="1:6" x14ac:dyDescent="0.25">
      <c r="A209">
        <v>3</v>
      </c>
      <c r="B209">
        <v>5</v>
      </c>
      <c r="C209">
        <v>5</v>
      </c>
      <c r="D209">
        <v>27.5</v>
      </c>
      <c r="E209">
        <v>0.81</v>
      </c>
      <c r="F209" s="16">
        <v>25.841932763199999</v>
      </c>
    </row>
    <row r="210" spans="1:6" x14ac:dyDescent="0.25">
      <c r="A210">
        <v>3</v>
      </c>
      <c r="B210">
        <v>7</v>
      </c>
      <c r="C210">
        <v>0</v>
      </c>
      <c r="D210">
        <v>27.5</v>
      </c>
      <c r="E210">
        <v>0.9</v>
      </c>
      <c r="F210" s="16">
        <v>18.434948822900001</v>
      </c>
    </row>
    <row r="211" spans="1:6" x14ac:dyDescent="0.25">
      <c r="A211">
        <v>3</v>
      </c>
      <c r="B211">
        <v>7</v>
      </c>
      <c r="C211">
        <v>5</v>
      </c>
      <c r="D211">
        <v>27.5</v>
      </c>
      <c r="E211">
        <v>0.77</v>
      </c>
      <c r="F211" s="16">
        <v>28.658180576900001</v>
      </c>
    </row>
    <row r="212" spans="1:6" x14ac:dyDescent="0.25">
      <c r="A212">
        <v>3</v>
      </c>
      <c r="B212">
        <v>10</v>
      </c>
      <c r="C212">
        <v>0</v>
      </c>
      <c r="D212">
        <v>27.5</v>
      </c>
      <c r="E212">
        <v>0.88200000000000001</v>
      </c>
      <c r="F212" s="16">
        <v>20.090945274399999</v>
      </c>
    </row>
    <row r="213" spans="1:6" x14ac:dyDescent="0.25">
      <c r="A213">
        <v>3</v>
      </c>
      <c r="B213">
        <v>10</v>
      </c>
      <c r="C213">
        <v>5</v>
      </c>
      <c r="D213">
        <v>27.5</v>
      </c>
      <c r="E213">
        <v>0.78</v>
      </c>
      <c r="F213" s="16">
        <v>27.9721011287</v>
      </c>
    </row>
    <row r="214" spans="1:6" x14ac:dyDescent="0.25">
      <c r="A214">
        <v>4</v>
      </c>
      <c r="B214">
        <v>0</v>
      </c>
      <c r="C214">
        <v>0</v>
      </c>
      <c r="D214">
        <v>27.5</v>
      </c>
      <c r="E214">
        <v>0.92</v>
      </c>
      <c r="F214" s="16">
        <v>16.4299401894</v>
      </c>
    </row>
    <row r="215" spans="1:6" x14ac:dyDescent="0.25">
      <c r="A215">
        <v>4</v>
      </c>
      <c r="B215">
        <v>0</v>
      </c>
      <c r="C215">
        <v>5</v>
      </c>
      <c r="D215">
        <v>27.5</v>
      </c>
      <c r="E215">
        <v>0.73</v>
      </c>
      <c r="F215" s="16">
        <v>31.306446248699999</v>
      </c>
    </row>
    <row r="216" spans="1:6" x14ac:dyDescent="0.25">
      <c r="A216">
        <v>4</v>
      </c>
      <c r="B216">
        <v>3</v>
      </c>
      <c r="C216">
        <v>0</v>
      </c>
      <c r="D216">
        <v>27.5</v>
      </c>
      <c r="E216">
        <v>0.81</v>
      </c>
      <c r="F216" s="16">
        <v>25.841932763199999</v>
      </c>
    </row>
    <row r="217" spans="1:6" x14ac:dyDescent="0.25">
      <c r="A217">
        <v>4</v>
      </c>
      <c r="B217">
        <v>3</v>
      </c>
      <c r="C217">
        <v>5</v>
      </c>
      <c r="D217">
        <v>27.5</v>
      </c>
      <c r="E217">
        <v>0.72</v>
      </c>
      <c r="F217" s="16">
        <v>31.948059431299999</v>
      </c>
    </row>
    <row r="218" spans="1:6" x14ac:dyDescent="0.25">
      <c r="A218">
        <v>4</v>
      </c>
      <c r="B218">
        <v>5</v>
      </c>
      <c r="C218">
        <v>0</v>
      </c>
      <c r="D218">
        <v>27.5</v>
      </c>
      <c r="E218">
        <v>0.76</v>
      </c>
      <c r="F218" s="16">
        <v>29.333874251200001</v>
      </c>
    </row>
    <row r="219" spans="1:6" x14ac:dyDescent="0.25">
      <c r="A219">
        <v>4</v>
      </c>
      <c r="B219">
        <v>5</v>
      </c>
      <c r="C219">
        <v>5</v>
      </c>
      <c r="D219">
        <v>27.5</v>
      </c>
      <c r="E219">
        <v>0.77</v>
      </c>
      <c r="F219" s="16">
        <v>28.658180576900001</v>
      </c>
    </row>
    <row r="220" spans="1:6" x14ac:dyDescent="0.25">
      <c r="A220">
        <v>4</v>
      </c>
      <c r="B220">
        <v>7</v>
      </c>
      <c r="C220">
        <v>0</v>
      </c>
      <c r="D220">
        <v>27.5</v>
      </c>
      <c r="E220">
        <v>0.7</v>
      </c>
      <c r="F220" s="16">
        <v>33.210910760899999</v>
      </c>
    </row>
    <row r="221" spans="1:6" x14ac:dyDescent="0.25">
      <c r="A221">
        <v>4</v>
      </c>
      <c r="B221">
        <v>7</v>
      </c>
      <c r="C221">
        <v>5</v>
      </c>
      <c r="D221">
        <v>27.5</v>
      </c>
      <c r="E221">
        <v>0.85</v>
      </c>
      <c r="F221" s="16">
        <v>22.786497999600002</v>
      </c>
    </row>
    <row r="222" spans="1:6" x14ac:dyDescent="0.25">
      <c r="A222">
        <v>4</v>
      </c>
      <c r="B222">
        <v>10</v>
      </c>
      <c r="C222">
        <v>0</v>
      </c>
      <c r="D222">
        <v>27.5</v>
      </c>
      <c r="E222">
        <v>0.72</v>
      </c>
      <c r="F222" s="16">
        <v>31.948059431299999</v>
      </c>
    </row>
    <row r="223" spans="1:6" x14ac:dyDescent="0.25">
      <c r="A223">
        <v>4</v>
      </c>
      <c r="B223">
        <v>10</v>
      </c>
      <c r="C223">
        <v>5</v>
      </c>
      <c r="D223">
        <v>27.5</v>
      </c>
      <c r="E223">
        <v>0.78</v>
      </c>
      <c r="F223" s="16">
        <v>27.9721011287</v>
      </c>
    </row>
    <row r="224" spans="1:6" x14ac:dyDescent="0.25">
      <c r="A224">
        <v>1</v>
      </c>
      <c r="B224">
        <v>0</v>
      </c>
      <c r="C224">
        <v>0</v>
      </c>
      <c r="D224">
        <v>30</v>
      </c>
      <c r="E224">
        <v>0.98</v>
      </c>
      <c r="F224" s="16">
        <v>8.1301023541599999</v>
      </c>
    </row>
    <row r="225" spans="1:6" x14ac:dyDescent="0.25">
      <c r="A225">
        <v>1</v>
      </c>
      <c r="B225">
        <v>3</v>
      </c>
      <c r="C225">
        <v>0</v>
      </c>
      <c r="D225">
        <v>30</v>
      </c>
      <c r="E225">
        <v>0.98</v>
      </c>
      <c r="F225" s="16">
        <v>8.1301023541599999</v>
      </c>
    </row>
    <row r="226" spans="1:6" x14ac:dyDescent="0.25">
      <c r="A226">
        <v>1</v>
      </c>
      <c r="B226">
        <v>5</v>
      </c>
      <c r="C226">
        <v>0</v>
      </c>
      <c r="D226">
        <v>30</v>
      </c>
      <c r="E226">
        <v>0.91</v>
      </c>
      <c r="F226" s="16">
        <v>17.4576031237</v>
      </c>
    </row>
    <row r="227" spans="1:6" x14ac:dyDescent="0.25">
      <c r="A227">
        <v>1</v>
      </c>
      <c r="B227">
        <v>7</v>
      </c>
      <c r="C227">
        <v>0</v>
      </c>
      <c r="D227">
        <v>30</v>
      </c>
      <c r="E227">
        <v>0.98</v>
      </c>
      <c r="F227" s="16">
        <v>8.1301023541599999</v>
      </c>
    </row>
    <row r="228" spans="1:6" x14ac:dyDescent="0.25">
      <c r="A228">
        <v>1</v>
      </c>
      <c r="B228">
        <v>10</v>
      </c>
      <c r="C228">
        <v>0</v>
      </c>
      <c r="D228">
        <v>30</v>
      </c>
      <c r="E228">
        <v>0.85</v>
      </c>
      <c r="F228" s="16">
        <v>22.786497999600002</v>
      </c>
    </row>
    <row r="229" spans="1:6" x14ac:dyDescent="0.25">
      <c r="A229">
        <v>2</v>
      </c>
      <c r="B229">
        <v>0</v>
      </c>
      <c r="C229">
        <v>0</v>
      </c>
      <c r="D229">
        <v>30</v>
      </c>
      <c r="E229">
        <v>0.99</v>
      </c>
      <c r="F229" s="16">
        <v>5.7391704772700001</v>
      </c>
    </row>
    <row r="230" spans="1:6" x14ac:dyDescent="0.25">
      <c r="A230">
        <v>2</v>
      </c>
      <c r="B230">
        <v>3</v>
      </c>
      <c r="C230">
        <v>0</v>
      </c>
      <c r="D230">
        <v>30</v>
      </c>
      <c r="E230">
        <v>0.99</v>
      </c>
      <c r="F230" s="16">
        <v>5.7391704772700001</v>
      </c>
    </row>
    <row r="231" spans="1:6" x14ac:dyDescent="0.25">
      <c r="A231">
        <v>2</v>
      </c>
      <c r="B231">
        <v>5</v>
      </c>
      <c r="C231">
        <v>0</v>
      </c>
      <c r="D231">
        <v>30</v>
      </c>
      <c r="E231">
        <v>0.73</v>
      </c>
      <c r="F231" s="16">
        <v>31.306446248699999</v>
      </c>
    </row>
    <row r="232" spans="1:6" x14ac:dyDescent="0.25">
      <c r="A232">
        <v>2</v>
      </c>
      <c r="B232">
        <v>7</v>
      </c>
      <c r="C232">
        <v>0</v>
      </c>
      <c r="D232">
        <v>30</v>
      </c>
      <c r="E232">
        <v>0.78</v>
      </c>
      <c r="F232" s="16">
        <v>27.9721011287</v>
      </c>
    </row>
    <row r="233" spans="1:6" x14ac:dyDescent="0.25">
      <c r="A233">
        <v>2</v>
      </c>
      <c r="B233">
        <v>10</v>
      </c>
      <c r="C233">
        <v>0</v>
      </c>
      <c r="D233">
        <v>30</v>
      </c>
      <c r="E233">
        <v>0.69</v>
      </c>
      <c r="F233" s="16">
        <v>33.833158671100001</v>
      </c>
    </row>
    <row r="234" spans="1:6" x14ac:dyDescent="0.25">
      <c r="A234">
        <v>3</v>
      </c>
      <c r="B234">
        <v>0</v>
      </c>
      <c r="C234">
        <v>0</v>
      </c>
      <c r="D234">
        <v>30</v>
      </c>
      <c r="E234">
        <v>0.97</v>
      </c>
      <c r="F234" s="16">
        <v>9.9742217944</v>
      </c>
    </row>
    <row r="235" spans="1:6" x14ac:dyDescent="0.25">
      <c r="A235">
        <v>3</v>
      </c>
      <c r="B235">
        <v>3</v>
      </c>
      <c r="C235">
        <v>0</v>
      </c>
      <c r="D235">
        <v>30</v>
      </c>
      <c r="E235">
        <v>0.96</v>
      </c>
      <c r="F235" s="16">
        <v>11.5369590328</v>
      </c>
    </row>
    <row r="236" spans="1:6" x14ac:dyDescent="0.25">
      <c r="A236">
        <v>3</v>
      </c>
      <c r="B236">
        <v>5</v>
      </c>
      <c r="C236">
        <v>0</v>
      </c>
      <c r="D236">
        <v>30</v>
      </c>
      <c r="E236">
        <v>0.97</v>
      </c>
      <c r="F236" s="16">
        <v>9.9742217944</v>
      </c>
    </row>
    <row r="237" spans="1:6" x14ac:dyDescent="0.25">
      <c r="A237">
        <v>3</v>
      </c>
      <c r="B237">
        <v>7</v>
      </c>
      <c r="C237">
        <v>0</v>
      </c>
      <c r="D237">
        <v>30</v>
      </c>
      <c r="E237">
        <v>0.99</v>
      </c>
      <c r="F237" s="16">
        <v>5.7391704772700001</v>
      </c>
    </row>
    <row r="238" spans="1:6" x14ac:dyDescent="0.25">
      <c r="A238">
        <v>3</v>
      </c>
      <c r="B238">
        <v>10</v>
      </c>
      <c r="C238">
        <v>0</v>
      </c>
      <c r="D238">
        <v>30</v>
      </c>
      <c r="E238">
        <v>0.94</v>
      </c>
      <c r="F238" s="16">
        <v>14.1788182882</v>
      </c>
    </row>
    <row r="239" spans="1:6" x14ac:dyDescent="0.25">
      <c r="A239">
        <v>4</v>
      </c>
      <c r="B239">
        <v>0</v>
      </c>
      <c r="C239">
        <v>0</v>
      </c>
      <c r="D239">
        <v>30</v>
      </c>
      <c r="E239">
        <v>0.92</v>
      </c>
      <c r="F239" s="16">
        <v>16.4299401894</v>
      </c>
    </row>
    <row r="240" spans="1:6" x14ac:dyDescent="0.25">
      <c r="A240">
        <v>4</v>
      </c>
      <c r="B240">
        <v>3</v>
      </c>
      <c r="C240">
        <v>0</v>
      </c>
      <c r="D240">
        <v>30</v>
      </c>
      <c r="E240">
        <v>0.9</v>
      </c>
      <c r="F240" s="16">
        <v>18.434948822900001</v>
      </c>
    </row>
    <row r="241" spans="1:6" x14ac:dyDescent="0.25">
      <c r="A241">
        <v>4</v>
      </c>
      <c r="B241">
        <v>5</v>
      </c>
      <c r="C241">
        <v>0</v>
      </c>
      <c r="D241">
        <v>30</v>
      </c>
      <c r="E241">
        <v>0.71</v>
      </c>
      <c r="F241" s="16">
        <v>32.5827062551</v>
      </c>
    </row>
    <row r="242" spans="1:6" x14ac:dyDescent="0.25">
      <c r="A242">
        <v>4</v>
      </c>
      <c r="B242">
        <v>7</v>
      </c>
      <c r="C242">
        <v>0</v>
      </c>
      <c r="D242">
        <v>30</v>
      </c>
      <c r="E242">
        <v>0.66</v>
      </c>
      <c r="F242" s="16">
        <v>35.668537557500002</v>
      </c>
    </row>
    <row r="243" spans="1:6" x14ac:dyDescent="0.25">
      <c r="A243">
        <v>4</v>
      </c>
      <c r="B243">
        <v>10</v>
      </c>
      <c r="C243">
        <v>0</v>
      </c>
      <c r="D243">
        <v>30</v>
      </c>
      <c r="E243">
        <v>0.65</v>
      </c>
      <c r="F243" s="16">
        <v>36.271198438100001</v>
      </c>
    </row>
  </sheetData>
  <sheetProtection algorithmName="SHA-512" hashValue="1qPD6SwUlZalmgj/U5V47fIdGXFhVngGG87he6oO56c/IPUWcloBV3Bq4xgofeUj6ajGtrBA+L2vcK7i0lqklA==" saltValue="CccBl1bclhx/OxQ+jQhdBA==" spinCount="100000" sheet="1" objects="1" scenarios="1"/>
  <sortState xmlns:xlrd2="http://schemas.microsoft.com/office/spreadsheetml/2017/richdata2" ref="A4:F243">
    <sortCondition ref="D4:D243"/>
    <sortCondition ref="A4:A243"/>
    <sortCondition ref="B4:B243"/>
    <sortCondition ref="C4:C243"/>
  </sortState>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C76E2-A043-4A2F-BC1E-5151AAFD4A8A}">
  <dimension ref="A2:P80"/>
  <sheetViews>
    <sheetView zoomScale="110" zoomScaleNormal="110" workbookViewId="0">
      <selection activeCell="G53" sqref="G53"/>
    </sheetView>
  </sheetViews>
  <sheetFormatPr baseColWidth="10" defaultRowHeight="15" x14ac:dyDescent="0.25"/>
  <sheetData>
    <row r="2" spans="1:16" ht="18.75" x14ac:dyDescent="0.35">
      <c r="A2" t="s">
        <v>117</v>
      </c>
      <c r="B2" t="s">
        <v>118</v>
      </c>
      <c r="C2" t="s">
        <v>119</v>
      </c>
      <c r="D2" s="48" t="s">
        <v>121</v>
      </c>
      <c r="E2" s="48" t="s">
        <v>120</v>
      </c>
    </row>
    <row r="4" spans="1:16" x14ac:dyDescent="0.25">
      <c r="A4" t="s">
        <v>68</v>
      </c>
      <c r="B4" t="s">
        <v>69</v>
      </c>
      <c r="C4" t="s">
        <v>70</v>
      </c>
      <c r="D4">
        <v>368</v>
      </c>
      <c r="E4">
        <v>2.56584781867</v>
      </c>
      <c r="G4" t="s">
        <v>68</v>
      </c>
      <c r="H4" t="s">
        <v>69</v>
      </c>
      <c r="I4" t="s">
        <v>70</v>
      </c>
      <c r="J4">
        <v>368</v>
      </c>
      <c r="K4" s="16">
        <v>2.56584781867</v>
      </c>
    </row>
    <row r="5" spans="1:16" x14ac:dyDescent="0.25">
      <c r="A5" t="s">
        <v>71</v>
      </c>
      <c r="B5" t="s">
        <v>69</v>
      </c>
      <c r="C5" t="s">
        <v>72</v>
      </c>
      <c r="D5">
        <v>399</v>
      </c>
      <c r="E5">
        <v>2.60097289569</v>
      </c>
      <c r="G5" t="s">
        <v>71</v>
      </c>
      <c r="H5" t="s">
        <v>69</v>
      </c>
      <c r="I5" t="s">
        <v>72</v>
      </c>
      <c r="J5">
        <v>399</v>
      </c>
      <c r="K5" s="16">
        <v>2.60097289569</v>
      </c>
    </row>
    <row r="6" spans="1:16" x14ac:dyDescent="0.25">
      <c r="A6" t="s">
        <v>73</v>
      </c>
      <c r="B6" t="s">
        <v>69</v>
      </c>
      <c r="C6" t="s">
        <v>74</v>
      </c>
      <c r="D6">
        <v>423</v>
      </c>
      <c r="E6">
        <v>2.6263403673800001</v>
      </c>
      <c r="G6" t="s">
        <v>73</v>
      </c>
      <c r="H6" t="s">
        <v>69</v>
      </c>
      <c r="I6" t="s">
        <v>74</v>
      </c>
      <c r="J6">
        <v>423</v>
      </c>
      <c r="K6" s="16">
        <v>2.6263403673800001</v>
      </c>
    </row>
    <row r="7" spans="1:16" x14ac:dyDescent="0.25">
      <c r="A7" t="s">
        <v>75</v>
      </c>
      <c r="B7" t="s">
        <v>69</v>
      </c>
      <c r="C7" t="s">
        <v>76</v>
      </c>
      <c r="D7">
        <v>461</v>
      </c>
      <c r="E7">
        <v>2.6637009253900001</v>
      </c>
      <c r="G7" t="s">
        <v>75</v>
      </c>
      <c r="H7" t="s">
        <v>69</v>
      </c>
      <c r="I7" t="s">
        <v>76</v>
      </c>
      <c r="J7">
        <v>461</v>
      </c>
      <c r="K7" s="16">
        <v>2.6637009253900001</v>
      </c>
    </row>
    <row r="8" spans="1:16" x14ac:dyDescent="0.25">
      <c r="A8" t="s">
        <v>77</v>
      </c>
      <c r="B8" t="s">
        <v>69</v>
      </c>
      <c r="C8" t="s">
        <v>78</v>
      </c>
      <c r="D8">
        <v>510</v>
      </c>
      <c r="E8">
        <v>2.7075701760999999</v>
      </c>
      <c r="G8" t="s">
        <v>77</v>
      </c>
      <c r="H8" t="s">
        <v>69</v>
      </c>
      <c r="I8" t="s">
        <v>78</v>
      </c>
      <c r="J8">
        <v>510</v>
      </c>
      <c r="K8" s="16">
        <v>2.7075701760999999</v>
      </c>
    </row>
    <row r="9" spans="1:16" x14ac:dyDescent="0.25">
      <c r="A9" t="s">
        <v>79</v>
      </c>
      <c r="B9" t="s">
        <v>80</v>
      </c>
      <c r="C9" t="s">
        <v>70</v>
      </c>
      <c r="D9">
        <v>267</v>
      </c>
      <c r="E9">
        <v>2.4265112613599999</v>
      </c>
    </row>
    <row r="10" spans="1:16" ht="18.75" x14ac:dyDescent="0.35">
      <c r="A10" t="s">
        <v>81</v>
      </c>
      <c r="B10" t="s">
        <v>80</v>
      </c>
      <c r="C10" t="s">
        <v>72</v>
      </c>
      <c r="D10">
        <v>292</v>
      </c>
      <c r="E10">
        <v>2.4653828514499998</v>
      </c>
      <c r="G10" t="s">
        <v>155</v>
      </c>
      <c r="I10" s="48" t="s">
        <v>116</v>
      </c>
    </row>
    <row r="11" spans="1:16" ht="18" thickBot="1" x14ac:dyDescent="0.3">
      <c r="A11" t="s">
        <v>82</v>
      </c>
      <c r="B11" t="s">
        <v>80</v>
      </c>
      <c r="C11" t="s">
        <v>74</v>
      </c>
      <c r="D11">
        <v>333</v>
      </c>
      <c r="E11">
        <v>2.5224442335099999</v>
      </c>
      <c r="H11" t="s">
        <v>122</v>
      </c>
      <c r="I11" t="s">
        <v>123</v>
      </c>
      <c r="J11" t="s">
        <v>178</v>
      </c>
    </row>
    <row r="12" spans="1:16" x14ac:dyDescent="0.25">
      <c r="A12" t="s">
        <v>83</v>
      </c>
      <c r="B12" t="s">
        <v>80</v>
      </c>
      <c r="C12" t="s">
        <v>76</v>
      </c>
      <c r="D12">
        <v>361</v>
      </c>
      <c r="E12">
        <v>2.55750720191</v>
      </c>
      <c r="G12" s="50" t="s">
        <v>125</v>
      </c>
      <c r="H12" s="50" t="s">
        <v>126</v>
      </c>
      <c r="I12" s="50" t="s">
        <v>127</v>
      </c>
      <c r="J12" s="50" t="s">
        <v>128</v>
      </c>
    </row>
    <row r="13" spans="1:16" ht="18" thickBot="1" x14ac:dyDescent="0.3">
      <c r="A13" t="s">
        <v>84</v>
      </c>
      <c r="B13" t="s">
        <v>80</v>
      </c>
      <c r="C13" t="s">
        <v>78</v>
      </c>
      <c r="D13">
        <v>411</v>
      </c>
      <c r="E13">
        <v>2.6138418218799999</v>
      </c>
      <c r="M13" s="49" t="s">
        <v>117</v>
      </c>
      <c r="N13" s="49" t="s">
        <v>122</v>
      </c>
      <c r="O13" s="49" t="s">
        <v>123</v>
      </c>
      <c r="P13" s="49" t="s">
        <v>124</v>
      </c>
    </row>
    <row r="14" spans="1:16" x14ac:dyDescent="0.25">
      <c r="A14" t="s">
        <v>85</v>
      </c>
      <c r="B14" t="s">
        <v>86</v>
      </c>
      <c r="C14" t="s">
        <v>70</v>
      </c>
      <c r="D14">
        <v>314</v>
      </c>
      <c r="E14">
        <v>2.4969296480700001</v>
      </c>
      <c r="M14" s="50" t="s">
        <v>125</v>
      </c>
      <c r="N14" s="50" t="s">
        <v>126</v>
      </c>
      <c r="O14" s="50" t="s">
        <v>127</v>
      </c>
      <c r="P14" s="50" t="s">
        <v>128</v>
      </c>
    </row>
    <row r="15" spans="1:16" x14ac:dyDescent="0.25">
      <c r="A15" t="s">
        <v>87</v>
      </c>
      <c r="B15" t="s">
        <v>86</v>
      </c>
      <c r="C15" t="s">
        <v>72</v>
      </c>
      <c r="D15">
        <v>358</v>
      </c>
      <c r="E15">
        <v>2.5538830266399999</v>
      </c>
      <c r="M15" s="51" t="s">
        <v>129</v>
      </c>
      <c r="N15" s="51" t="s">
        <v>130</v>
      </c>
      <c r="O15" s="51" t="s">
        <v>131</v>
      </c>
      <c r="P15" s="51" t="s">
        <v>132</v>
      </c>
    </row>
    <row r="16" spans="1:16" x14ac:dyDescent="0.25">
      <c r="A16" t="s">
        <v>88</v>
      </c>
      <c r="B16" t="s">
        <v>86</v>
      </c>
      <c r="C16" t="s">
        <v>74</v>
      </c>
      <c r="D16">
        <v>395</v>
      </c>
      <c r="E16">
        <v>2.59659709563</v>
      </c>
      <c r="M16" s="51" t="s">
        <v>133</v>
      </c>
      <c r="N16" s="51" t="s">
        <v>134</v>
      </c>
      <c r="O16" s="51" t="s">
        <v>135</v>
      </c>
      <c r="P16" s="51" t="s">
        <v>136</v>
      </c>
    </row>
    <row r="17" spans="1:16" x14ac:dyDescent="0.25">
      <c r="A17" t="s">
        <v>89</v>
      </c>
      <c r="B17" t="s">
        <v>86</v>
      </c>
      <c r="C17" t="s">
        <v>76</v>
      </c>
      <c r="D17">
        <v>436</v>
      </c>
      <c r="E17">
        <v>2.6394864892699998</v>
      </c>
      <c r="M17" s="51" t="s">
        <v>137</v>
      </c>
      <c r="N17" s="51" t="s">
        <v>138</v>
      </c>
      <c r="O17" s="51" t="s">
        <v>139</v>
      </c>
      <c r="P17" s="51" t="s">
        <v>140</v>
      </c>
    </row>
    <row r="18" spans="1:16" x14ac:dyDescent="0.25">
      <c r="A18" t="s">
        <v>90</v>
      </c>
      <c r="B18" t="s">
        <v>86</v>
      </c>
      <c r="C18" t="s">
        <v>78</v>
      </c>
      <c r="D18">
        <v>487</v>
      </c>
      <c r="E18">
        <v>2.68752896121</v>
      </c>
      <c r="M18" s="51" t="s">
        <v>141</v>
      </c>
      <c r="N18" s="51" t="s">
        <v>142</v>
      </c>
      <c r="O18" s="51" t="s">
        <v>143</v>
      </c>
      <c r="P18" s="51" t="s">
        <v>144</v>
      </c>
    </row>
    <row r="19" spans="1:16" x14ac:dyDescent="0.25">
      <c r="A19" t="s">
        <v>91</v>
      </c>
      <c r="B19" t="s">
        <v>92</v>
      </c>
      <c r="C19" t="s">
        <v>70</v>
      </c>
      <c r="D19">
        <v>377</v>
      </c>
      <c r="E19">
        <v>2.5763413502099999</v>
      </c>
      <c r="M19" s="51" t="s">
        <v>145</v>
      </c>
      <c r="N19" s="51" t="s">
        <v>146</v>
      </c>
      <c r="O19" s="51" t="s">
        <v>147</v>
      </c>
      <c r="P19" s="51" t="s">
        <v>148</v>
      </c>
    </row>
    <row r="20" spans="1:16" x14ac:dyDescent="0.25">
      <c r="A20" t="s">
        <v>93</v>
      </c>
      <c r="B20" t="s">
        <v>92</v>
      </c>
      <c r="C20" t="s">
        <v>72</v>
      </c>
      <c r="D20">
        <v>395</v>
      </c>
      <c r="E20">
        <v>2.59659709563</v>
      </c>
      <c r="M20" s="51" t="s">
        <v>149</v>
      </c>
      <c r="N20" s="51" t="s">
        <v>126</v>
      </c>
      <c r="O20" s="51" t="s">
        <v>143</v>
      </c>
      <c r="P20" s="51" t="s">
        <v>150</v>
      </c>
    </row>
    <row r="21" spans="1:16" x14ac:dyDescent="0.25">
      <c r="A21" t="s">
        <v>94</v>
      </c>
      <c r="B21" t="s">
        <v>92</v>
      </c>
      <c r="C21" t="s">
        <v>74</v>
      </c>
      <c r="D21">
        <v>432</v>
      </c>
      <c r="E21">
        <v>2.6354837468099999</v>
      </c>
      <c r="M21" s="51" t="s">
        <v>151</v>
      </c>
      <c r="N21" s="51" t="s">
        <v>152</v>
      </c>
      <c r="O21" s="51" t="s">
        <v>153</v>
      </c>
      <c r="P21" s="51" t="s">
        <v>154</v>
      </c>
    </row>
    <row r="22" spans="1:16" x14ac:dyDescent="0.25">
      <c r="A22" t="s">
        <v>95</v>
      </c>
      <c r="B22" t="s">
        <v>92</v>
      </c>
      <c r="C22" t="s">
        <v>76</v>
      </c>
      <c r="D22">
        <v>522</v>
      </c>
      <c r="E22">
        <v>2.7176705029999999</v>
      </c>
    </row>
    <row r="23" spans="1:16" x14ac:dyDescent="0.25">
      <c r="A23" t="s">
        <v>96</v>
      </c>
      <c r="B23" t="s">
        <v>92</v>
      </c>
      <c r="C23" t="s">
        <v>78</v>
      </c>
      <c r="D23">
        <v>566</v>
      </c>
      <c r="E23">
        <v>2.7528164311899999</v>
      </c>
    </row>
    <row r="24" spans="1:16" x14ac:dyDescent="0.25">
      <c r="A24" t="s">
        <v>97</v>
      </c>
      <c r="B24" t="s">
        <v>69</v>
      </c>
      <c r="C24" t="s">
        <v>70</v>
      </c>
      <c r="D24">
        <v>399</v>
      </c>
      <c r="E24">
        <v>2.60097289569</v>
      </c>
    </row>
    <row r="25" spans="1:16" x14ac:dyDescent="0.25">
      <c r="A25" t="s">
        <v>98</v>
      </c>
      <c r="B25" t="s">
        <v>69</v>
      </c>
      <c r="C25" t="s">
        <v>72</v>
      </c>
      <c r="D25">
        <v>454</v>
      </c>
      <c r="E25">
        <v>2.6570558528600001</v>
      </c>
    </row>
    <row r="26" spans="1:16" x14ac:dyDescent="0.25">
      <c r="A26" t="s">
        <v>99</v>
      </c>
      <c r="B26" t="s">
        <v>69</v>
      </c>
      <c r="C26" t="s">
        <v>74</v>
      </c>
      <c r="D26">
        <v>482</v>
      </c>
      <c r="E26">
        <v>2.6830470382399998</v>
      </c>
    </row>
    <row r="27" spans="1:16" x14ac:dyDescent="0.25">
      <c r="A27" t="s">
        <v>100</v>
      </c>
      <c r="B27" t="s">
        <v>69</v>
      </c>
      <c r="C27" t="s">
        <v>76</v>
      </c>
      <c r="D27">
        <v>512</v>
      </c>
      <c r="E27">
        <v>2.7092699609799999</v>
      </c>
    </row>
    <row r="28" spans="1:16" x14ac:dyDescent="0.25">
      <c r="A28" t="s">
        <v>101</v>
      </c>
      <c r="B28" t="s">
        <v>69</v>
      </c>
      <c r="C28" t="s">
        <v>78</v>
      </c>
      <c r="D28">
        <v>544</v>
      </c>
      <c r="E28">
        <v>2.7355988996999998</v>
      </c>
    </row>
    <row r="29" spans="1:16" x14ac:dyDescent="0.25">
      <c r="A29" t="s">
        <v>102</v>
      </c>
      <c r="B29" t="s">
        <v>80</v>
      </c>
      <c r="C29" t="s">
        <v>70</v>
      </c>
      <c r="D29">
        <v>357</v>
      </c>
      <c r="E29">
        <v>2.5526682161099998</v>
      </c>
    </row>
    <row r="30" spans="1:16" x14ac:dyDescent="0.25">
      <c r="A30" t="s">
        <v>103</v>
      </c>
      <c r="B30" t="s">
        <v>80</v>
      </c>
      <c r="C30" t="s">
        <v>72</v>
      </c>
      <c r="D30">
        <v>371</v>
      </c>
      <c r="E30">
        <v>2.5693739096199999</v>
      </c>
    </row>
    <row r="31" spans="1:16" x14ac:dyDescent="0.25">
      <c r="A31" t="s">
        <v>104</v>
      </c>
      <c r="B31" t="s">
        <v>80</v>
      </c>
      <c r="C31" t="s">
        <v>74</v>
      </c>
      <c r="D31">
        <v>391</v>
      </c>
      <c r="E31">
        <v>2.5921767573999999</v>
      </c>
    </row>
    <row r="32" spans="1:16" x14ac:dyDescent="0.25">
      <c r="A32" t="s">
        <v>105</v>
      </c>
      <c r="B32" t="s">
        <v>80</v>
      </c>
      <c r="C32" t="s">
        <v>76</v>
      </c>
      <c r="D32">
        <v>422</v>
      </c>
      <c r="E32">
        <v>2.6253124509600001</v>
      </c>
    </row>
    <row r="33" spans="1:7" x14ac:dyDescent="0.25">
      <c r="A33" t="s">
        <v>106</v>
      </c>
      <c r="B33" t="s">
        <v>80</v>
      </c>
      <c r="C33" t="s">
        <v>78</v>
      </c>
      <c r="D33">
        <v>438</v>
      </c>
      <c r="E33">
        <v>2.6414741104999999</v>
      </c>
    </row>
    <row r="34" spans="1:7" x14ac:dyDescent="0.25">
      <c r="A34" t="s">
        <v>62</v>
      </c>
      <c r="B34" t="s">
        <v>86</v>
      </c>
      <c r="C34" t="s">
        <v>70</v>
      </c>
      <c r="D34">
        <v>379</v>
      </c>
      <c r="E34">
        <v>2.57863920997</v>
      </c>
    </row>
    <row r="35" spans="1:7" x14ac:dyDescent="0.25">
      <c r="A35" t="s">
        <v>107</v>
      </c>
      <c r="B35" t="s">
        <v>86</v>
      </c>
      <c r="C35" t="s">
        <v>72</v>
      </c>
      <c r="D35">
        <v>395</v>
      </c>
      <c r="E35">
        <v>2.59659709563</v>
      </c>
    </row>
    <row r="36" spans="1:7" x14ac:dyDescent="0.25">
      <c r="A36" t="s">
        <v>108</v>
      </c>
      <c r="B36" t="s">
        <v>86</v>
      </c>
      <c r="C36" t="s">
        <v>74</v>
      </c>
      <c r="D36">
        <v>439</v>
      </c>
      <c r="E36">
        <v>2.6424645202399999</v>
      </c>
    </row>
    <row r="37" spans="1:7" x14ac:dyDescent="0.25">
      <c r="A37" t="s">
        <v>109</v>
      </c>
      <c r="B37" t="s">
        <v>86</v>
      </c>
      <c r="C37" t="s">
        <v>76</v>
      </c>
      <c r="D37">
        <v>482</v>
      </c>
      <c r="E37">
        <v>2.6830470382399998</v>
      </c>
    </row>
    <row r="38" spans="1:7" x14ac:dyDescent="0.25">
      <c r="A38" t="s">
        <v>110</v>
      </c>
      <c r="B38" t="s">
        <v>86</v>
      </c>
      <c r="C38" t="s">
        <v>78</v>
      </c>
      <c r="D38">
        <v>499</v>
      </c>
      <c r="E38">
        <v>2.69810054562</v>
      </c>
    </row>
    <row r="39" spans="1:7" x14ac:dyDescent="0.25">
      <c r="A39" t="s">
        <v>111</v>
      </c>
      <c r="B39" t="s">
        <v>92</v>
      </c>
      <c r="C39" t="s">
        <v>70</v>
      </c>
      <c r="D39">
        <v>473</v>
      </c>
      <c r="E39">
        <v>2.67486114074</v>
      </c>
    </row>
    <row r="40" spans="1:7" x14ac:dyDescent="0.25">
      <c r="A40" t="s">
        <v>112</v>
      </c>
      <c r="B40" t="s">
        <v>92</v>
      </c>
      <c r="C40" t="s">
        <v>72</v>
      </c>
      <c r="D40">
        <v>498</v>
      </c>
      <c r="E40">
        <v>2.69722934276</v>
      </c>
    </row>
    <row r="41" spans="1:7" x14ac:dyDescent="0.25">
      <c r="A41" t="s">
        <v>113</v>
      </c>
      <c r="B41" t="s">
        <v>92</v>
      </c>
      <c r="C41" t="s">
        <v>74</v>
      </c>
      <c r="D41">
        <v>538</v>
      </c>
      <c r="E41">
        <v>2.7307822756700002</v>
      </c>
    </row>
    <row r="42" spans="1:7" x14ac:dyDescent="0.25">
      <c r="A42" t="s">
        <v>114</v>
      </c>
      <c r="B42" t="s">
        <v>92</v>
      </c>
      <c r="C42" t="s">
        <v>76</v>
      </c>
      <c r="D42">
        <v>595</v>
      </c>
      <c r="E42">
        <v>2.7745169657300002</v>
      </c>
    </row>
    <row r="43" spans="1:7" x14ac:dyDescent="0.25">
      <c r="A43" t="s">
        <v>115</v>
      </c>
      <c r="B43" t="s">
        <v>92</v>
      </c>
      <c r="C43" t="s">
        <v>78</v>
      </c>
      <c r="D43">
        <v>613</v>
      </c>
      <c r="E43">
        <v>2.78746047452</v>
      </c>
    </row>
    <row r="45" spans="1:7" x14ac:dyDescent="0.25">
      <c r="G45" t="s">
        <v>176</v>
      </c>
    </row>
    <row r="46" spans="1:7" x14ac:dyDescent="0.25">
      <c r="G46" t="s">
        <v>177</v>
      </c>
    </row>
    <row r="47" spans="1:7" x14ac:dyDescent="0.25">
      <c r="F47" t="s">
        <v>205</v>
      </c>
    </row>
    <row r="48" spans="1:7" x14ac:dyDescent="0.25">
      <c r="F48" t="s">
        <v>206</v>
      </c>
    </row>
    <row r="51" spans="6:10" x14ac:dyDescent="0.25">
      <c r="F51" t="s">
        <v>210</v>
      </c>
    </row>
    <row r="52" spans="6:10" x14ac:dyDescent="0.25">
      <c r="G52" t="s">
        <v>156</v>
      </c>
      <c r="H52" t="s">
        <v>157</v>
      </c>
      <c r="I52" t="s">
        <v>158</v>
      </c>
    </row>
    <row r="53" spans="6:10" x14ac:dyDescent="0.25">
      <c r="F53" t="s">
        <v>209</v>
      </c>
      <c r="G53" t="s">
        <v>159</v>
      </c>
      <c r="H53" t="s">
        <v>160</v>
      </c>
      <c r="I53" t="s">
        <v>161</v>
      </c>
      <c r="J53" t="s">
        <v>162</v>
      </c>
    </row>
    <row r="54" spans="6:10" x14ac:dyDescent="0.25">
      <c r="F54" t="s">
        <v>208</v>
      </c>
      <c r="G54">
        <v>2.5609799999999998</v>
      </c>
      <c r="H54">
        <v>4.3121100000000001E-3</v>
      </c>
      <c r="I54">
        <v>593.90499999999997</v>
      </c>
      <c r="J54">
        <v>0</v>
      </c>
    </row>
    <row r="55" spans="6:10" x14ac:dyDescent="0.25">
      <c r="F55" t="s">
        <v>207</v>
      </c>
      <c r="G55">
        <v>1.4380499999999999E-2</v>
      </c>
      <c r="H55">
        <v>7.1276900000000003E-4</v>
      </c>
      <c r="I55">
        <v>20.1755</v>
      </c>
      <c r="J55">
        <v>2.9999999999999997E-4</v>
      </c>
    </row>
    <row r="63" spans="6:10" x14ac:dyDescent="0.25">
      <c r="F63" t="s">
        <v>163</v>
      </c>
    </row>
    <row r="64" spans="6:10" x14ac:dyDescent="0.25">
      <c r="F64" t="s">
        <v>164</v>
      </c>
    </row>
    <row r="65" spans="6:6" x14ac:dyDescent="0.25">
      <c r="F65" t="s">
        <v>165</v>
      </c>
    </row>
    <row r="66" spans="6:6" x14ac:dyDescent="0.25">
      <c r="F66" t="s">
        <v>166</v>
      </c>
    </row>
    <row r="67" spans="6:6" x14ac:dyDescent="0.25">
      <c r="F67" t="s">
        <v>167</v>
      </c>
    </row>
    <row r="68" spans="6:6" x14ac:dyDescent="0.25">
      <c r="F68" t="s">
        <v>168</v>
      </c>
    </row>
    <row r="69" spans="6:6" x14ac:dyDescent="0.25">
      <c r="F69" t="s">
        <v>169</v>
      </c>
    </row>
    <row r="71" spans="6:6" x14ac:dyDescent="0.25">
      <c r="F71" t="s">
        <v>170</v>
      </c>
    </row>
    <row r="72" spans="6:6" x14ac:dyDescent="0.25">
      <c r="F72" t="s">
        <v>171</v>
      </c>
    </row>
    <row r="74" spans="6:6" x14ac:dyDescent="0.25">
      <c r="F74" t="s">
        <v>172</v>
      </c>
    </row>
    <row r="76" spans="6:6" x14ac:dyDescent="0.25">
      <c r="F76" t="s">
        <v>173</v>
      </c>
    </row>
    <row r="78" spans="6:6" x14ac:dyDescent="0.25">
      <c r="F78" t="s">
        <v>174</v>
      </c>
    </row>
    <row r="80" spans="6:6" x14ac:dyDescent="0.25">
      <c r="F80" t="s">
        <v>175</v>
      </c>
    </row>
  </sheetData>
  <sheetProtection algorithmName="SHA-512" hashValue="RKy/0NSooiTzlK30fJzq71sZReFxDfb7iTzcL5VCASR1vG4XCEB1xXPKgMbJhfzBLXNfUWLjc52msXRJ/yujLg==" saltValue="uMlmbRE19Q0t1fAmjmxdkA==" spinCount="100000" sheet="1" objects="1" scenarios="1"/>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B0F01-8E40-4C25-9715-866567C809C8}">
  <dimension ref="A1:AZ133"/>
  <sheetViews>
    <sheetView zoomScale="90" zoomScaleNormal="90" workbookViewId="0">
      <selection activeCell="Y21" sqref="Y21"/>
    </sheetView>
  </sheetViews>
  <sheetFormatPr baseColWidth="10" defaultRowHeight="15" x14ac:dyDescent="0.25"/>
  <cols>
    <col min="2" max="2" width="15.28515625" customWidth="1"/>
  </cols>
  <sheetData>
    <row r="1" spans="1:52" ht="21" x14ac:dyDescent="0.35">
      <c r="A1" s="1" t="s">
        <v>0</v>
      </c>
      <c r="B1" s="1" t="s">
        <v>36</v>
      </c>
      <c r="C1" s="1" t="s">
        <v>37</v>
      </c>
      <c r="F1" s="81"/>
      <c r="G1" s="83"/>
      <c r="H1" s="84"/>
      <c r="I1" s="85"/>
      <c r="J1" s="86"/>
      <c r="K1" s="87"/>
      <c r="L1" s="87"/>
      <c r="M1" s="88"/>
      <c r="N1" s="16"/>
      <c r="O1" s="16"/>
      <c r="T1" s="5"/>
      <c r="U1" s="16"/>
      <c r="V1" s="16"/>
      <c r="W1" s="16"/>
      <c r="X1" s="16"/>
      <c r="Y1" s="16"/>
      <c r="Z1" s="16"/>
      <c r="AO1" s="52"/>
      <c r="AP1" s="52" t="s">
        <v>16</v>
      </c>
      <c r="AY1" s="25"/>
    </row>
    <row r="2" spans="1:52" ht="21" x14ac:dyDescent="0.35">
      <c r="A2" s="2" t="s">
        <v>1</v>
      </c>
      <c r="B2" s="2" t="s">
        <v>2</v>
      </c>
      <c r="C2" s="2" t="s">
        <v>3</v>
      </c>
      <c r="D2" s="2" t="s">
        <v>4</v>
      </c>
      <c r="F2" s="81"/>
      <c r="G2" s="83"/>
      <c r="H2" s="84"/>
      <c r="I2" s="85"/>
      <c r="J2" s="85"/>
      <c r="K2" s="87"/>
      <c r="L2" s="87"/>
      <c r="M2" s="88"/>
      <c r="N2" s="16"/>
      <c r="O2" s="16"/>
      <c r="U2" s="16"/>
      <c r="V2" s="16"/>
      <c r="W2" s="16"/>
      <c r="X2" s="16"/>
      <c r="Y2" s="16"/>
      <c r="Z2" s="16"/>
      <c r="AO2" s="52"/>
      <c r="AV2" s="53"/>
      <c r="AY2" s="25"/>
    </row>
    <row r="3" spans="1:52" ht="21" x14ac:dyDescent="0.35">
      <c r="A3" s="2" t="s">
        <v>5</v>
      </c>
      <c r="B3" s="92">
        <f>24*D3</f>
        <v>379.0181764287513</v>
      </c>
      <c r="C3" s="91">
        <f>AM38</f>
        <v>2.7595303324993998</v>
      </c>
      <c r="D3" s="39">
        <f>EXP(C3)</f>
        <v>15.792424017864638</v>
      </c>
      <c r="F3" s="81"/>
      <c r="G3" s="84"/>
      <c r="H3" s="84"/>
      <c r="I3" s="85"/>
      <c r="J3" s="85"/>
      <c r="K3" s="85"/>
      <c r="L3" s="85"/>
      <c r="M3" s="88"/>
      <c r="N3" s="16"/>
      <c r="O3" s="16"/>
      <c r="U3" s="16"/>
      <c r="V3" s="16"/>
      <c r="W3" s="16"/>
      <c r="X3" s="16"/>
      <c r="Y3" s="16"/>
      <c r="Z3" s="16"/>
      <c r="AO3" s="52"/>
      <c r="AV3" s="53"/>
      <c r="AY3" s="16"/>
    </row>
    <row r="4" spans="1:52" x14ac:dyDescent="0.25">
      <c r="A4" s="2" t="s">
        <v>6</v>
      </c>
      <c r="B4" s="74">
        <f>10^C4</f>
        <v>2.6301894576869591</v>
      </c>
      <c r="C4" s="30">
        <f>AM37</f>
        <v>0.41998703269679938</v>
      </c>
      <c r="F4" s="81"/>
      <c r="G4" s="84"/>
      <c r="H4" s="84"/>
      <c r="I4" s="20"/>
      <c r="J4" s="89"/>
      <c r="K4" s="88"/>
      <c r="L4" s="88"/>
      <c r="M4" s="88"/>
      <c r="N4" s="16"/>
      <c r="O4" s="16"/>
      <c r="P4" s="36"/>
      <c r="T4" s="5"/>
      <c r="U4" s="16"/>
      <c r="V4" s="16"/>
      <c r="W4" s="16"/>
      <c r="X4" s="16"/>
      <c r="Y4" s="16"/>
      <c r="Z4" s="16"/>
      <c r="AO4" s="52"/>
      <c r="AY4" s="16"/>
    </row>
    <row r="5" spans="1:52" ht="21" x14ac:dyDescent="0.35">
      <c r="A5" s="2" t="s">
        <v>7</v>
      </c>
      <c r="B5" s="39">
        <v>16.7</v>
      </c>
      <c r="F5" s="81"/>
      <c r="G5" s="81"/>
      <c r="H5" s="81"/>
      <c r="I5" s="85"/>
      <c r="J5" s="20"/>
      <c r="K5" s="88"/>
      <c r="L5" s="88"/>
      <c r="M5" s="88"/>
      <c r="N5" s="16"/>
      <c r="O5" s="16"/>
      <c r="P5" s="16"/>
      <c r="Q5" s="16"/>
      <c r="S5" s="16"/>
      <c r="T5" s="16"/>
      <c r="U5" s="16"/>
      <c r="V5" s="16"/>
      <c r="W5" s="16"/>
      <c r="X5" s="16"/>
      <c r="Y5" s="16"/>
      <c r="Z5" s="16"/>
      <c r="AO5" s="52"/>
      <c r="AY5" s="16"/>
    </row>
    <row r="6" spans="1:52" ht="21" x14ac:dyDescent="0.35">
      <c r="A6" s="2" t="s">
        <v>8</v>
      </c>
      <c r="B6" s="38">
        <v>25</v>
      </c>
      <c r="F6" s="81"/>
      <c r="G6" s="84"/>
      <c r="H6" s="84"/>
      <c r="I6" s="87"/>
      <c r="J6" s="87"/>
      <c r="K6" s="87"/>
      <c r="L6" s="87"/>
      <c r="M6" s="87"/>
      <c r="N6" s="25"/>
      <c r="O6" s="25"/>
      <c r="P6" s="25"/>
      <c r="Q6" s="16"/>
      <c r="U6" s="16"/>
      <c r="V6" s="16"/>
      <c r="W6" s="16"/>
      <c r="X6" s="16"/>
      <c r="Y6" s="16"/>
      <c r="Z6" s="16"/>
      <c r="AO6" s="52"/>
      <c r="AY6" s="16"/>
    </row>
    <row r="7" spans="1:52" ht="18.75" x14ac:dyDescent="0.3">
      <c r="C7" t="s">
        <v>9</v>
      </c>
      <c r="D7" s="63" t="s">
        <v>189</v>
      </c>
      <c r="E7" s="1"/>
      <c r="I7" t="s">
        <v>12</v>
      </c>
      <c r="J7" s="63" t="s">
        <v>189</v>
      </c>
      <c r="K7" s="16"/>
      <c r="L7" s="16"/>
      <c r="M7" s="16"/>
      <c r="N7" s="16"/>
      <c r="O7" t="s">
        <v>10</v>
      </c>
      <c r="P7" s="63" t="s">
        <v>189</v>
      </c>
      <c r="Q7" s="16"/>
      <c r="R7" s="16"/>
      <c r="S7" s="16"/>
      <c r="T7" s="16"/>
      <c r="U7" t="s">
        <v>14</v>
      </c>
      <c r="V7" s="63" t="s">
        <v>189</v>
      </c>
      <c r="W7" s="16"/>
      <c r="X7" s="16"/>
      <c r="Y7" s="16"/>
      <c r="Z7" s="16"/>
      <c r="AA7" t="s">
        <v>13</v>
      </c>
      <c r="AB7" s="63" t="s">
        <v>189</v>
      </c>
      <c r="AF7" t="s">
        <v>11</v>
      </c>
      <c r="AO7" s="52"/>
      <c r="AW7" s="11"/>
      <c r="AY7" s="16"/>
    </row>
    <row r="8" spans="1:52" x14ac:dyDescent="0.25">
      <c r="A8" s="7" t="s">
        <v>15</v>
      </c>
      <c r="B8" s="7" t="s">
        <v>15</v>
      </c>
      <c r="C8" s="9">
        <v>17.5</v>
      </c>
      <c r="D8" s="64" t="s">
        <v>65</v>
      </c>
      <c r="E8" s="9"/>
      <c r="F8" s="9"/>
      <c r="G8" s="43" t="s">
        <v>189</v>
      </c>
      <c r="H8" s="70" t="s">
        <v>189</v>
      </c>
      <c r="I8" s="9">
        <v>20</v>
      </c>
      <c r="J8" s="64" t="s">
        <v>65</v>
      </c>
      <c r="K8" s="18"/>
      <c r="O8" s="9">
        <v>22.5</v>
      </c>
      <c r="P8" s="64" t="s">
        <v>65</v>
      </c>
      <c r="Q8" s="18"/>
      <c r="R8" s="18"/>
      <c r="S8" s="18"/>
      <c r="T8" s="18"/>
      <c r="U8" s="9">
        <v>22.5</v>
      </c>
      <c r="V8" s="64" t="s">
        <v>65</v>
      </c>
      <c r="W8" s="18"/>
      <c r="X8" s="18"/>
      <c r="Y8" t="s">
        <v>16</v>
      </c>
      <c r="AA8" s="9">
        <v>25</v>
      </c>
      <c r="AB8" s="64" t="s">
        <v>65</v>
      </c>
      <c r="AC8" t="s">
        <v>16</v>
      </c>
      <c r="AF8" s="9">
        <v>27.5</v>
      </c>
      <c r="AG8" s="23"/>
      <c r="AI8" s="56"/>
      <c r="AJ8" s="56"/>
      <c r="AK8" s="56"/>
      <c r="AW8" s="52"/>
      <c r="AX8" s="16"/>
      <c r="AY8" s="16"/>
      <c r="AZ8" s="12"/>
    </row>
    <row r="9" spans="1:52" x14ac:dyDescent="0.25">
      <c r="A9" s="7" t="s">
        <v>17</v>
      </c>
      <c r="B9" s="7" t="s">
        <v>17</v>
      </c>
      <c r="C9" s="7" t="s">
        <v>19</v>
      </c>
      <c r="D9" s="65" t="s">
        <v>190</v>
      </c>
      <c r="E9" s="18"/>
      <c r="F9" s="18"/>
      <c r="G9" s="43" t="s">
        <v>25</v>
      </c>
      <c r="H9" s="70" t="s">
        <v>191</v>
      </c>
      <c r="I9" s="7" t="s">
        <v>19</v>
      </c>
      <c r="J9" s="65" t="s">
        <v>190</v>
      </c>
      <c r="K9" s="18"/>
      <c r="O9" s="7" t="s">
        <v>19</v>
      </c>
      <c r="P9" s="65" t="s">
        <v>190</v>
      </c>
      <c r="Q9" s="18"/>
      <c r="R9" s="18"/>
      <c r="S9" s="18"/>
      <c r="T9" s="18"/>
      <c r="U9" s="7" t="s">
        <v>19</v>
      </c>
      <c r="V9" s="65" t="s">
        <v>190</v>
      </c>
      <c r="W9" s="18"/>
      <c r="X9" s="18"/>
      <c r="Y9" s="18"/>
      <c r="Z9" s="18"/>
      <c r="AA9" s="7" t="s">
        <v>19</v>
      </c>
      <c r="AB9" s="65" t="s">
        <v>190</v>
      </c>
      <c r="AC9" s="18"/>
      <c r="AD9" s="18"/>
      <c r="AE9" s="18"/>
      <c r="AF9" s="7" t="s">
        <v>19</v>
      </c>
      <c r="AG9" s="23"/>
      <c r="AI9" s="7"/>
      <c r="AJ9" s="7"/>
      <c r="AK9" s="10"/>
      <c r="AW9" s="52"/>
      <c r="AX9" s="16"/>
      <c r="AY9" s="16"/>
      <c r="AZ9" s="12"/>
    </row>
    <row r="10" spans="1:52" ht="18.75" x14ac:dyDescent="0.3">
      <c r="A10" s="7" t="s">
        <v>21</v>
      </c>
      <c r="B10" s="7" t="s">
        <v>183</v>
      </c>
      <c r="C10" s="7" t="s">
        <v>23</v>
      </c>
      <c r="D10" s="65" t="s">
        <v>24</v>
      </c>
      <c r="E10" s="11" t="s">
        <v>184</v>
      </c>
      <c r="F10" s="11" t="s">
        <v>185</v>
      </c>
      <c r="G10" s="68" t="s">
        <v>192</v>
      </c>
      <c r="H10" s="58"/>
      <c r="I10" s="7" t="s">
        <v>23</v>
      </c>
      <c r="J10" s="65" t="s">
        <v>24</v>
      </c>
      <c r="K10" s="11" t="s">
        <v>184</v>
      </c>
      <c r="L10" s="11" t="s">
        <v>185</v>
      </c>
      <c r="M10" s="11" t="s">
        <v>25</v>
      </c>
      <c r="N10" s="11" t="s">
        <v>186</v>
      </c>
      <c r="O10" s="7" t="s">
        <v>23</v>
      </c>
      <c r="P10" s="65" t="s">
        <v>24</v>
      </c>
      <c r="Q10" s="11" t="s">
        <v>184</v>
      </c>
      <c r="R10" s="11" t="s">
        <v>185</v>
      </c>
      <c r="S10" s="11" t="s">
        <v>25</v>
      </c>
      <c r="T10" s="11" t="s">
        <v>186</v>
      </c>
      <c r="U10" s="7" t="s">
        <v>23</v>
      </c>
      <c r="V10" s="65" t="s">
        <v>24</v>
      </c>
      <c r="W10" s="11" t="s">
        <v>184</v>
      </c>
      <c r="X10" s="11" t="s">
        <v>185</v>
      </c>
      <c r="Y10" s="11" t="s">
        <v>25</v>
      </c>
      <c r="Z10" s="11" t="s">
        <v>186</v>
      </c>
      <c r="AA10" s="7" t="s">
        <v>23</v>
      </c>
      <c r="AB10" s="65" t="s">
        <v>24</v>
      </c>
      <c r="AC10" s="11" t="s">
        <v>184</v>
      </c>
      <c r="AD10" s="11" t="s">
        <v>185</v>
      </c>
      <c r="AE10" s="11" t="s">
        <v>25</v>
      </c>
      <c r="AF10" s="7" t="s">
        <v>23</v>
      </c>
      <c r="AG10" s="23"/>
      <c r="AH10" s="11"/>
      <c r="AI10" s="11"/>
      <c r="AJ10" s="11"/>
      <c r="AK10" s="11"/>
      <c r="AT10" s="7"/>
      <c r="AU10" s="25"/>
      <c r="AW10" s="52"/>
      <c r="AX10" s="16"/>
      <c r="AY10" s="16"/>
      <c r="AZ10" s="12"/>
    </row>
    <row r="11" spans="1:52" x14ac:dyDescent="0.25">
      <c r="A11" s="12">
        <v>1</v>
      </c>
      <c r="B11" s="12">
        <f>A11*24</f>
        <v>24</v>
      </c>
      <c r="C11" s="13">
        <v>1.2833012287035499</v>
      </c>
      <c r="D11" s="27">
        <v>0</v>
      </c>
      <c r="E11" s="14"/>
      <c r="F11" s="14"/>
      <c r="G11" s="36"/>
      <c r="H11" s="57"/>
      <c r="I11" s="13">
        <v>1.8987251815894937</v>
      </c>
      <c r="J11" s="34">
        <v>0</v>
      </c>
      <c r="O11" s="13">
        <v>2.1436392352745433</v>
      </c>
      <c r="P11" s="77">
        <v>0.02</v>
      </c>
      <c r="Q11" s="52">
        <f t="shared" ref="Q11:Q20" si="0">(P11/1)</f>
        <v>0.02</v>
      </c>
      <c r="R11" s="52">
        <f>(Q11-Q$11)/(1-Q$11)</f>
        <v>0</v>
      </c>
      <c r="S11" s="18"/>
      <c r="T11" s="18"/>
      <c r="U11" s="13">
        <v>2.1436392352745433</v>
      </c>
      <c r="V11" s="77">
        <v>0.04</v>
      </c>
      <c r="W11" s="52">
        <f t="shared" ref="W11:W16" si="1">(V11/1)</f>
        <v>0.04</v>
      </c>
      <c r="X11" s="52">
        <f>(W11-W$11)/(1-W$11)</f>
        <v>0</v>
      </c>
      <c r="Z11" s="18"/>
      <c r="AA11" s="13">
        <v>2.2992893340876801</v>
      </c>
      <c r="AB11" s="78">
        <v>0</v>
      </c>
      <c r="AF11" s="13">
        <v>2.4136349971985558</v>
      </c>
      <c r="AG11" s="23"/>
      <c r="AI11" s="12"/>
      <c r="AJ11" s="12"/>
      <c r="AK11" s="14"/>
      <c r="AT11" s="26"/>
      <c r="AU11" s="14"/>
      <c r="AW11" s="52"/>
      <c r="AX11" s="16"/>
      <c r="AY11" s="16"/>
      <c r="AZ11" s="12"/>
    </row>
    <row r="12" spans="1:52" x14ac:dyDescent="0.25">
      <c r="A12" s="12">
        <v>2</v>
      </c>
      <c r="B12" s="12">
        <f t="shared" ref="B12:B30" si="2">A12*24</f>
        <v>48</v>
      </c>
      <c r="C12" s="13">
        <v>1.5843312243675312</v>
      </c>
      <c r="D12" s="27">
        <v>0</v>
      </c>
      <c r="E12" s="14"/>
      <c r="F12" s="14"/>
      <c r="G12" s="36"/>
      <c r="H12" s="57"/>
      <c r="I12" s="13">
        <v>2.1997551772534747</v>
      </c>
      <c r="J12" s="34">
        <v>0</v>
      </c>
      <c r="O12" s="59">
        <v>2.4446692309385245</v>
      </c>
      <c r="P12" s="77">
        <v>0.21</v>
      </c>
      <c r="Q12" s="52">
        <f t="shared" si="0"/>
        <v>0.21</v>
      </c>
      <c r="R12" s="52">
        <f t="shared" ref="R12:R22" si="3">(Q12-Q$11)/(1-Q$11)</f>
        <v>0.19387755102040816</v>
      </c>
      <c r="S12" s="69">
        <f t="shared" ref="S12:S22" si="4">LN(R12/(1-Q12))</f>
        <v>-1.4048061659830617</v>
      </c>
      <c r="T12" s="60">
        <f t="shared" ref="T12:T22" si="5">(11.92+S12)/4.32</f>
        <v>2.4340726467631799</v>
      </c>
      <c r="U12" s="59">
        <v>2.4446692309385245</v>
      </c>
      <c r="V12" s="77">
        <v>0.27</v>
      </c>
      <c r="W12" s="52">
        <f t="shared" si="1"/>
        <v>0.27</v>
      </c>
      <c r="X12" s="52">
        <f t="shared" ref="X12:X16" si="6">(W12-W$11)/(1-W$11)</f>
        <v>0.23958333333333334</v>
      </c>
      <c r="Y12" s="69">
        <f t="shared" ref="Y12:Y16" si="7">LN(X12/(1-W12))</f>
        <v>-1.1141432306989862</v>
      </c>
      <c r="Z12" s="60">
        <f t="shared" ref="Z12:Z16" si="8">(11.92+Y12)/4.32</f>
        <v>2.5013557336344938</v>
      </c>
      <c r="AA12" s="13">
        <v>2.6003193297516614</v>
      </c>
      <c r="AB12" s="78">
        <v>0.08</v>
      </c>
      <c r="AC12" s="52">
        <f t="shared" ref="AC12:AC22" si="9">(AB12/1)</f>
        <v>0.08</v>
      </c>
      <c r="AD12" s="52">
        <f>(AC12-AC$12)/(1-AC$12)</f>
        <v>0</v>
      </c>
      <c r="AF12" s="13">
        <v>2.714664992862537</v>
      </c>
      <c r="AG12" s="23"/>
      <c r="AH12" s="52"/>
      <c r="AI12" s="52"/>
      <c r="AJ12" s="12"/>
      <c r="AK12" s="14"/>
      <c r="AT12" s="26"/>
      <c r="AU12" s="14"/>
      <c r="AW12" s="52"/>
      <c r="AX12" s="16"/>
      <c r="AY12" s="16"/>
      <c r="AZ12" s="12"/>
    </row>
    <row r="13" spans="1:52" x14ac:dyDescent="0.25">
      <c r="A13" s="12">
        <v>3</v>
      </c>
      <c r="B13" s="12">
        <f t="shared" si="2"/>
        <v>72</v>
      </c>
      <c r="C13" s="13">
        <v>1.7604224834232125</v>
      </c>
      <c r="D13" s="66">
        <v>0.02</v>
      </c>
      <c r="E13" s="52">
        <f t="shared" ref="E13:E26" si="10">(D13/1)</f>
        <v>0.02</v>
      </c>
      <c r="F13" s="52">
        <f t="shared" ref="F13:F29" si="11">(E13-E$13)/(1-E$13)</f>
        <v>0</v>
      </c>
      <c r="G13" s="36"/>
      <c r="H13" s="57"/>
      <c r="I13" s="13">
        <v>2.375846436309156</v>
      </c>
      <c r="J13" s="76">
        <v>0.04</v>
      </c>
      <c r="K13" s="52">
        <f>(J13-J$13)/(1-J$13)</f>
        <v>0</v>
      </c>
      <c r="L13" s="52">
        <f>(K13-K$13)/(1-K$13)</f>
        <v>0</v>
      </c>
      <c r="O13" s="59">
        <v>2.6207604899942059</v>
      </c>
      <c r="P13" s="77">
        <v>0.71</v>
      </c>
      <c r="Q13" s="52">
        <f t="shared" si="0"/>
        <v>0.71</v>
      </c>
      <c r="R13" s="52">
        <f t="shared" si="3"/>
        <v>0.70408163265306123</v>
      </c>
      <c r="S13" s="69">
        <f t="shared" si="4"/>
        <v>0.88701338192830459</v>
      </c>
      <c r="T13" s="60">
        <f t="shared" si="5"/>
        <v>2.9645864310019219</v>
      </c>
      <c r="U13" s="59">
        <v>2.6207604899942059</v>
      </c>
      <c r="V13" s="77">
        <v>0.74</v>
      </c>
      <c r="W13" s="52">
        <f t="shared" si="1"/>
        <v>0.74</v>
      </c>
      <c r="X13" s="52">
        <f t="shared" si="6"/>
        <v>0.72916666666666663</v>
      </c>
      <c r="Y13" s="69">
        <f t="shared" si="7"/>
        <v>1.031220698548132</v>
      </c>
      <c r="Z13" s="60">
        <f t="shared" si="8"/>
        <v>2.997967754293549</v>
      </c>
      <c r="AA13" s="13">
        <v>2.7764105888073423</v>
      </c>
      <c r="AB13" s="76">
        <v>0.19</v>
      </c>
      <c r="AC13" s="52">
        <f t="shared" si="9"/>
        <v>0.19</v>
      </c>
      <c r="AD13" s="52">
        <f t="shared" ref="AD13:AD22" si="12">(AC13-AC$12)/(1-AC$12)</f>
        <v>0.11956521739130434</v>
      </c>
      <c r="AE13" s="52">
        <f t="shared" ref="AE13:AE22" si="13">LN(AD13/(1-AC13))</f>
        <v>-1.9131722729350171</v>
      </c>
      <c r="AF13" s="13">
        <v>2.8907562519182184</v>
      </c>
      <c r="AG13" s="23"/>
      <c r="AH13" s="52"/>
      <c r="AI13" s="52"/>
      <c r="AJ13" s="52"/>
      <c r="AK13" s="16"/>
      <c r="AT13" s="26"/>
      <c r="AU13" s="14"/>
      <c r="AW13" s="52"/>
      <c r="AX13" s="16"/>
      <c r="AY13" s="16"/>
      <c r="AZ13" s="12"/>
    </row>
    <row r="14" spans="1:52" x14ac:dyDescent="0.25">
      <c r="A14" s="12">
        <v>4</v>
      </c>
      <c r="B14" s="12">
        <f t="shared" si="2"/>
        <v>96</v>
      </c>
      <c r="C14" s="59">
        <v>1.8853612200315124</v>
      </c>
      <c r="D14" s="66">
        <v>0.05</v>
      </c>
      <c r="E14" s="52">
        <f t="shared" si="10"/>
        <v>0.05</v>
      </c>
      <c r="F14" s="52">
        <f t="shared" si="11"/>
        <v>3.0612244897959186E-2</v>
      </c>
      <c r="G14" s="69">
        <f>LN(F14/(1-E14))</f>
        <v>-3.4350618956149117</v>
      </c>
      <c r="H14" s="60">
        <f>(11.92+G14)/4.32</f>
        <v>1.9641060426817334</v>
      </c>
      <c r="I14" s="59">
        <v>2.5007851729174559</v>
      </c>
      <c r="J14" s="76">
        <v>0.34</v>
      </c>
      <c r="K14" s="52">
        <f t="shared" ref="K14:K24" si="14">(J14/1)</f>
        <v>0.34</v>
      </c>
      <c r="L14" s="52">
        <f t="shared" ref="L14:L25" si="15">(K14-K$13)/(1-K$13)</f>
        <v>0.34</v>
      </c>
      <c r="M14" s="69">
        <f t="shared" ref="M14:M24" si="16">LN(L14/(1-K14))</f>
        <v>-0.66329421741026395</v>
      </c>
      <c r="N14" s="60">
        <f t="shared" ref="N14:N25" si="17">(11.92+M14)/4.32</f>
        <v>2.6057189311550313</v>
      </c>
      <c r="O14" s="59">
        <v>2.7456992266025058</v>
      </c>
      <c r="P14" s="77">
        <v>0.79800000000000004</v>
      </c>
      <c r="Q14" s="52">
        <f t="shared" si="0"/>
        <v>0.79800000000000004</v>
      </c>
      <c r="R14" s="52">
        <f t="shared" si="3"/>
        <v>0.79387755102040825</v>
      </c>
      <c r="S14" s="69">
        <f t="shared" si="4"/>
        <v>1.3686615340947066</v>
      </c>
      <c r="T14" s="60">
        <f t="shared" si="5"/>
        <v>3.0760790588182192</v>
      </c>
      <c r="U14" s="59">
        <v>2.7456992266025058</v>
      </c>
      <c r="V14" s="77">
        <v>0.90909090909090917</v>
      </c>
      <c r="W14" s="52">
        <f t="shared" si="1"/>
        <v>0.90909090909090917</v>
      </c>
      <c r="X14" s="52">
        <f t="shared" si="6"/>
        <v>0.90530303030303039</v>
      </c>
      <c r="Y14" s="69">
        <f t="shared" si="7"/>
        <v>2.2984097215835662</v>
      </c>
      <c r="Z14" s="60">
        <f t="shared" si="8"/>
        <v>3.2912985466628624</v>
      </c>
      <c r="AA14" s="13">
        <v>2.9013493254156422</v>
      </c>
      <c r="AB14" s="76">
        <v>0.24</v>
      </c>
      <c r="AC14" s="52">
        <f t="shared" si="9"/>
        <v>0.24</v>
      </c>
      <c r="AD14" s="52">
        <f t="shared" si="12"/>
        <v>0.17391304347826084</v>
      </c>
      <c r="AE14" s="52">
        <f t="shared" si="13"/>
        <v>-1.474763009107499</v>
      </c>
      <c r="AF14" s="13">
        <v>3.0156949885265183</v>
      </c>
      <c r="AG14" s="23"/>
      <c r="AH14" s="52"/>
      <c r="AI14" s="52"/>
      <c r="AJ14" s="52"/>
      <c r="AK14" s="16"/>
      <c r="AT14" s="26"/>
      <c r="AU14" s="14"/>
      <c r="AW14" s="52"/>
      <c r="AX14" s="16"/>
      <c r="AY14" s="16"/>
      <c r="AZ14" s="12"/>
    </row>
    <row r="15" spans="1:52" x14ac:dyDescent="0.25">
      <c r="A15" s="12">
        <v>5</v>
      </c>
      <c r="B15" s="12">
        <f t="shared" si="2"/>
        <v>120</v>
      </c>
      <c r="C15" s="59">
        <v>1.9822712330395689</v>
      </c>
      <c r="D15" s="66">
        <v>7.0000000000000007E-2</v>
      </c>
      <c r="E15" s="52">
        <f t="shared" si="10"/>
        <v>7.0000000000000007E-2</v>
      </c>
      <c r="F15" s="52">
        <f t="shared" si="11"/>
        <v>5.1020408163265307E-2</v>
      </c>
      <c r="G15" s="69">
        <f t="shared" ref="G15:G29" si="18">LN(F15/(1-E15))</f>
        <v>-2.9029588734016358</v>
      </c>
      <c r="H15" s="60">
        <f t="shared" ref="H15:H29" si="19">(11.92+G15)/4.32</f>
        <v>2.0872780385644361</v>
      </c>
      <c r="I15" s="59">
        <v>2.5976951859255126</v>
      </c>
      <c r="J15" s="76">
        <v>0.45</v>
      </c>
      <c r="K15" s="52">
        <f t="shared" si="14"/>
        <v>0.45</v>
      </c>
      <c r="L15" s="52">
        <f t="shared" si="15"/>
        <v>0.45</v>
      </c>
      <c r="M15" s="69">
        <f t="shared" si="16"/>
        <v>-0.20067069546215124</v>
      </c>
      <c r="N15" s="60">
        <f t="shared" si="17"/>
        <v>2.7128077093837613</v>
      </c>
      <c r="O15" s="59">
        <v>2.842609239610562</v>
      </c>
      <c r="P15" s="77">
        <v>0.86899999999999999</v>
      </c>
      <c r="Q15" s="52">
        <f t="shared" si="0"/>
        <v>0.86899999999999999</v>
      </c>
      <c r="R15" s="52">
        <f t="shared" si="3"/>
        <v>0.86632653061224485</v>
      </c>
      <c r="S15" s="69">
        <f t="shared" si="4"/>
        <v>1.8890645704277151</v>
      </c>
      <c r="T15" s="60">
        <f t="shared" si="5"/>
        <v>3.1965427246360449</v>
      </c>
      <c r="U15" s="59">
        <v>2.842609239610562</v>
      </c>
      <c r="V15" s="77">
        <v>0.93939393939393945</v>
      </c>
      <c r="W15" s="52">
        <f t="shared" si="1"/>
        <v>0.93939393939393945</v>
      </c>
      <c r="X15" s="52">
        <f t="shared" si="6"/>
        <v>0.93686868686868696</v>
      </c>
      <c r="Y15" s="69">
        <f t="shared" si="7"/>
        <v>2.7381482322594906</v>
      </c>
      <c r="Z15" s="60">
        <f t="shared" si="8"/>
        <v>3.3930898685785857</v>
      </c>
      <c r="AA15" s="13">
        <v>2.9982593384236988</v>
      </c>
      <c r="AB15" s="76">
        <v>0.31</v>
      </c>
      <c r="AC15" s="52">
        <f t="shared" si="9"/>
        <v>0.31</v>
      </c>
      <c r="AD15" s="52">
        <f t="shared" si="12"/>
        <v>0.24999999999999997</v>
      </c>
      <c r="AE15" s="52">
        <f t="shared" si="13"/>
        <v>-1.0152306797290587</v>
      </c>
      <c r="AF15" s="13">
        <v>3.1126050015345745</v>
      </c>
      <c r="AG15" s="23"/>
      <c r="AH15" s="52"/>
      <c r="AI15" s="52"/>
      <c r="AJ15" s="52"/>
      <c r="AK15" s="16"/>
      <c r="AQ15" s="52"/>
      <c r="AR15" s="52"/>
      <c r="AT15" s="26"/>
      <c r="AU15" s="14"/>
      <c r="AW15" s="52"/>
      <c r="AX15" s="16"/>
      <c r="AY15" s="16"/>
      <c r="AZ15" s="12"/>
    </row>
    <row r="16" spans="1:52" x14ac:dyDescent="0.25">
      <c r="A16" s="12">
        <v>6</v>
      </c>
      <c r="B16" s="12">
        <f t="shared" si="2"/>
        <v>144</v>
      </c>
      <c r="C16" s="59">
        <v>2.0614524790871935</v>
      </c>
      <c r="D16" s="66">
        <v>0.11</v>
      </c>
      <c r="E16" s="52">
        <f t="shared" si="10"/>
        <v>0.11</v>
      </c>
      <c r="F16" s="52">
        <f t="shared" si="11"/>
        <v>9.1836734693877556E-2</v>
      </c>
      <c r="G16" s="69">
        <f t="shared" si="18"/>
        <v>-2.271209085078401</v>
      </c>
      <c r="H16" s="60">
        <f t="shared" si="19"/>
        <v>2.2335164154911107</v>
      </c>
      <c r="I16" s="59">
        <v>2.6768764319731373</v>
      </c>
      <c r="J16" s="76">
        <v>0.53</v>
      </c>
      <c r="K16" s="52">
        <f t="shared" si="14"/>
        <v>0.53</v>
      </c>
      <c r="L16" s="52">
        <f t="shared" si="15"/>
        <v>0.53</v>
      </c>
      <c r="M16" s="69">
        <f t="shared" si="16"/>
        <v>0.12014431184206341</v>
      </c>
      <c r="N16" s="60">
        <f t="shared" si="17"/>
        <v>2.7870704425560331</v>
      </c>
      <c r="O16" s="59">
        <v>2.9217904856581871</v>
      </c>
      <c r="P16" s="77">
        <v>0.879</v>
      </c>
      <c r="Q16" s="52">
        <f t="shared" si="0"/>
        <v>0.879</v>
      </c>
      <c r="R16" s="52">
        <f t="shared" si="3"/>
        <v>0.87653061224489792</v>
      </c>
      <c r="S16" s="69">
        <f t="shared" si="4"/>
        <v>1.9801810837050338</v>
      </c>
      <c r="T16" s="60">
        <f t="shared" si="5"/>
        <v>3.2176345101169059</v>
      </c>
      <c r="U16" s="59">
        <v>2.9217904856581871</v>
      </c>
      <c r="V16" s="77">
        <v>0.99</v>
      </c>
      <c r="W16" s="52">
        <f t="shared" si="1"/>
        <v>0.99</v>
      </c>
      <c r="X16" s="52">
        <f t="shared" si="6"/>
        <v>0.98958333333333337</v>
      </c>
      <c r="Y16" s="69">
        <f t="shared" si="7"/>
        <v>4.5946988861207947</v>
      </c>
      <c r="Z16" s="60">
        <f t="shared" si="8"/>
        <v>3.8228469643798131</v>
      </c>
      <c r="AA16" s="13">
        <v>3.0774405844713235</v>
      </c>
      <c r="AB16" s="76">
        <v>0.49</v>
      </c>
      <c r="AC16" s="52">
        <f t="shared" si="9"/>
        <v>0.49</v>
      </c>
      <c r="AD16" s="52">
        <f t="shared" si="12"/>
        <v>0.44565217391304346</v>
      </c>
      <c r="AE16" s="52">
        <f>LN(AD16/(1-AC16))</f>
        <v>-0.13487195708096694</v>
      </c>
      <c r="AF16" s="13">
        <v>3.1917862475821992</v>
      </c>
      <c r="AG16" s="23"/>
      <c r="AH16" s="52"/>
      <c r="AI16" s="52"/>
      <c r="AJ16" s="52"/>
      <c r="AK16" s="16"/>
      <c r="AQ16" s="52"/>
      <c r="AR16" s="52"/>
      <c r="AT16" s="26"/>
      <c r="AU16" s="14"/>
      <c r="AW16" s="52"/>
      <c r="AX16" s="16"/>
      <c r="AY16" s="16"/>
      <c r="AZ16" s="12"/>
    </row>
    <row r="17" spans="1:52" x14ac:dyDescent="0.25">
      <c r="A17" s="17">
        <v>7</v>
      </c>
      <c r="B17" s="12">
        <f t="shared" si="2"/>
        <v>168</v>
      </c>
      <c r="C17" s="59">
        <v>2.128399268717807</v>
      </c>
      <c r="D17" s="66">
        <v>0.15</v>
      </c>
      <c r="E17" s="52">
        <f t="shared" si="10"/>
        <v>0.15</v>
      </c>
      <c r="F17" s="52">
        <f t="shared" si="11"/>
        <v>0.1326530612244898</v>
      </c>
      <c r="G17" s="69">
        <f t="shared" si="18"/>
        <v>-1.8574991917112602</v>
      </c>
      <c r="H17" s="60">
        <f t="shared" si="19"/>
        <v>2.3292825945112821</v>
      </c>
      <c r="I17" s="59">
        <v>2.7438232216037504</v>
      </c>
      <c r="J17" s="76">
        <v>0.59</v>
      </c>
      <c r="K17" s="52">
        <f t="shared" si="14"/>
        <v>0.59</v>
      </c>
      <c r="L17" s="52">
        <f t="shared" si="15"/>
        <v>0.59</v>
      </c>
      <c r="M17" s="69">
        <f t="shared" si="16"/>
        <v>0.36396537720141148</v>
      </c>
      <c r="N17" s="60">
        <f t="shared" si="17"/>
        <v>2.843510503981808</v>
      </c>
      <c r="O17" s="59">
        <v>2.9887372752888002</v>
      </c>
      <c r="P17" s="77">
        <v>0.90900000000000003</v>
      </c>
      <c r="Q17" s="52">
        <f t="shared" si="0"/>
        <v>0.90900000000000003</v>
      </c>
      <c r="R17" s="52">
        <f t="shared" si="3"/>
        <v>0.90714285714285714</v>
      </c>
      <c r="S17" s="69">
        <f t="shared" si="4"/>
        <v>2.2994404363145744</v>
      </c>
      <c r="T17" s="60">
        <f t="shared" si="5"/>
        <v>3.291537138035781</v>
      </c>
      <c r="U17" s="13">
        <v>2.9887372752888002</v>
      </c>
      <c r="V17" s="79">
        <v>0.99</v>
      </c>
      <c r="W17" s="52"/>
      <c r="X17" s="52"/>
      <c r="Y17" s="52"/>
      <c r="Z17" s="16"/>
      <c r="AA17" s="13">
        <v>3.1443873741019366</v>
      </c>
      <c r="AB17" s="76">
        <v>0.62</v>
      </c>
      <c r="AC17" s="52">
        <f t="shared" si="9"/>
        <v>0.62</v>
      </c>
      <c r="AD17" s="52">
        <f t="shared" si="12"/>
        <v>0.58695652173913049</v>
      </c>
      <c r="AE17" s="52">
        <f t="shared" si="13"/>
        <v>0.4347794957769397</v>
      </c>
      <c r="AF17" s="13">
        <v>3.2587330372128127</v>
      </c>
      <c r="AG17" s="23"/>
      <c r="AH17" s="52"/>
      <c r="AI17" s="52"/>
      <c r="AJ17" s="52"/>
      <c r="AK17" s="16"/>
      <c r="AT17" s="26"/>
      <c r="AU17" s="14"/>
      <c r="AX17" s="16"/>
      <c r="AZ17" s="12"/>
    </row>
    <row r="18" spans="1:52" x14ac:dyDescent="0.25">
      <c r="A18" s="12">
        <v>8</v>
      </c>
      <c r="B18" s="12">
        <f t="shared" si="2"/>
        <v>192</v>
      </c>
      <c r="C18" s="59">
        <v>2.1863912156954934</v>
      </c>
      <c r="D18" s="67">
        <v>0.18</v>
      </c>
      <c r="E18" s="52">
        <f t="shared" si="10"/>
        <v>0.18</v>
      </c>
      <c r="F18" s="52">
        <f t="shared" si="11"/>
        <v>0.16326530612244899</v>
      </c>
      <c r="G18" s="69">
        <f t="shared" si="18"/>
        <v>-1.6139278177069525</v>
      </c>
      <c r="H18" s="60">
        <f t="shared" si="19"/>
        <v>2.3856648570122791</v>
      </c>
      <c r="I18" s="59">
        <v>2.8018151685814372</v>
      </c>
      <c r="J18" s="76">
        <v>0.65</v>
      </c>
      <c r="K18" s="52">
        <f t="shared" si="14"/>
        <v>0.65</v>
      </c>
      <c r="L18" s="52">
        <f t="shared" si="15"/>
        <v>0.65</v>
      </c>
      <c r="M18" s="69">
        <f t="shared" si="16"/>
        <v>0.61903920840622362</v>
      </c>
      <c r="N18" s="60">
        <f t="shared" si="17"/>
        <v>2.9025553723162552</v>
      </c>
      <c r="O18" s="59">
        <v>3.046729222266487</v>
      </c>
      <c r="P18" s="77">
        <v>0.92900000000000005</v>
      </c>
      <c r="Q18" s="52">
        <f t="shared" si="0"/>
        <v>0.92900000000000005</v>
      </c>
      <c r="R18" s="52">
        <f t="shared" si="3"/>
        <v>0.92755102040816328</v>
      </c>
      <c r="S18" s="69">
        <f t="shared" si="4"/>
        <v>2.5698679244536837</v>
      </c>
      <c r="T18" s="60">
        <f t="shared" si="5"/>
        <v>3.3541360936235378</v>
      </c>
      <c r="U18" s="13">
        <v>3.046729222266487</v>
      </c>
      <c r="V18" s="79">
        <v>0.99</v>
      </c>
      <c r="W18" s="52"/>
      <c r="X18" s="52"/>
      <c r="Y18" s="52"/>
      <c r="Z18" s="16"/>
      <c r="AA18" s="13">
        <v>3.2023793210796234</v>
      </c>
      <c r="AB18" s="76">
        <v>0.75</v>
      </c>
      <c r="AC18" s="52">
        <f t="shared" si="9"/>
        <v>0.75</v>
      </c>
      <c r="AD18" s="52">
        <f t="shared" si="12"/>
        <v>0.72826086956521741</v>
      </c>
      <c r="AE18" s="52">
        <f t="shared" si="13"/>
        <v>1.0691984034618165</v>
      </c>
      <c r="AF18" s="13">
        <v>3.3167249841904995</v>
      </c>
      <c r="AG18" s="23"/>
      <c r="AH18" s="52"/>
      <c r="AI18" s="52"/>
      <c r="AJ18" s="52"/>
      <c r="AK18" s="16"/>
      <c r="AT18" s="26"/>
      <c r="AU18" s="14"/>
      <c r="AW18" s="52"/>
      <c r="AX18" s="16"/>
      <c r="AZ18" s="16"/>
    </row>
    <row r="19" spans="1:52" x14ac:dyDescent="0.25">
      <c r="A19" s="12">
        <v>9</v>
      </c>
      <c r="B19" s="12">
        <f t="shared" si="2"/>
        <v>216</v>
      </c>
      <c r="C19" s="59">
        <v>2.2375437381428749</v>
      </c>
      <c r="D19" s="67">
        <v>0.2</v>
      </c>
      <c r="E19" s="52">
        <f t="shared" si="10"/>
        <v>0.2</v>
      </c>
      <c r="F19" s="52">
        <f t="shared" si="11"/>
        <v>0.18367346938775514</v>
      </c>
      <c r="G19" s="69">
        <f t="shared" si="18"/>
        <v>-1.4714521694601974</v>
      </c>
      <c r="H19" s="60">
        <f t="shared" si="19"/>
        <v>2.4186453311434724</v>
      </c>
      <c r="I19" s="59">
        <v>2.8529676910288186</v>
      </c>
      <c r="J19" s="76">
        <v>0.72</v>
      </c>
      <c r="K19" s="52">
        <f t="shared" si="14"/>
        <v>0.72</v>
      </c>
      <c r="L19" s="52">
        <f t="shared" si="15"/>
        <v>0.72</v>
      </c>
      <c r="M19" s="69">
        <f t="shared" si="16"/>
        <v>0.94446160884085129</v>
      </c>
      <c r="N19" s="60">
        <f t="shared" si="17"/>
        <v>2.9778846316761229</v>
      </c>
      <c r="O19" s="59">
        <v>3.0978817447138685</v>
      </c>
      <c r="P19" s="77">
        <v>0.93899999999999995</v>
      </c>
      <c r="Q19" s="52">
        <f t="shared" si="0"/>
        <v>0.93899999999999995</v>
      </c>
      <c r="R19" s="52">
        <f t="shared" si="3"/>
        <v>0.93775510204081625</v>
      </c>
      <c r="S19" s="69">
        <f t="shared" si="4"/>
        <v>2.7326149654998941</v>
      </c>
      <c r="T19" s="60">
        <f t="shared" si="5"/>
        <v>3.3918090197916415</v>
      </c>
      <c r="U19" s="13">
        <v>3.0978817447138685</v>
      </c>
      <c r="V19" s="79">
        <v>0.99</v>
      </c>
      <c r="W19" s="52"/>
      <c r="X19" s="52"/>
      <c r="Y19" s="52"/>
      <c r="Z19" s="16"/>
      <c r="AA19" s="13">
        <v>3.2535318435270049</v>
      </c>
      <c r="AB19" s="76">
        <v>0.83</v>
      </c>
      <c r="AC19" s="52">
        <f t="shared" si="9"/>
        <v>0.83</v>
      </c>
      <c r="AD19" s="52">
        <f t="shared" si="12"/>
        <v>0.81521739130434778</v>
      </c>
      <c r="AE19" s="52">
        <f t="shared" si="13"/>
        <v>1.5676563784191451</v>
      </c>
      <c r="AF19" s="13">
        <v>3.3678775066378805</v>
      </c>
      <c r="AG19" s="23"/>
      <c r="AH19" s="52"/>
      <c r="AI19" s="52"/>
      <c r="AJ19" s="52"/>
      <c r="AK19" s="16"/>
      <c r="AT19" s="26"/>
      <c r="AU19" s="14"/>
      <c r="AW19" s="52"/>
      <c r="AX19" s="16"/>
      <c r="AZ19" s="16"/>
    </row>
    <row r="20" spans="1:52" x14ac:dyDescent="0.25">
      <c r="A20" s="12">
        <v>10</v>
      </c>
      <c r="B20" s="12">
        <f t="shared" si="2"/>
        <v>240</v>
      </c>
      <c r="C20" s="59">
        <v>2.2833012287035501</v>
      </c>
      <c r="D20" s="66">
        <v>0.24</v>
      </c>
      <c r="E20" s="52">
        <f t="shared" si="10"/>
        <v>0.24</v>
      </c>
      <c r="F20" s="52">
        <f t="shared" si="11"/>
        <v>0.22448979591836735</v>
      </c>
      <c r="G20" s="69">
        <f t="shared" si="18"/>
        <v>-1.2194881796104957</v>
      </c>
      <c r="H20" s="60">
        <f t="shared" si="19"/>
        <v>2.4769703287938665</v>
      </c>
      <c r="I20" s="59">
        <v>2.8987251815894934</v>
      </c>
      <c r="J20" s="76">
        <v>0.74</v>
      </c>
      <c r="K20" s="52">
        <f t="shared" si="14"/>
        <v>0.74</v>
      </c>
      <c r="L20" s="52">
        <f t="shared" si="15"/>
        <v>0.74</v>
      </c>
      <c r="M20" s="69">
        <f t="shared" si="16"/>
        <v>1.0459685551826876</v>
      </c>
      <c r="N20" s="60">
        <f t="shared" si="17"/>
        <v>3.0013816099959922</v>
      </c>
      <c r="O20" s="59">
        <v>3.1436392352745433</v>
      </c>
      <c r="P20" s="77">
        <v>0.93899999999999995</v>
      </c>
      <c r="Q20" s="52">
        <f t="shared" si="0"/>
        <v>0.93899999999999995</v>
      </c>
      <c r="R20" s="52">
        <f t="shared" si="3"/>
        <v>0.93775510204081625</v>
      </c>
      <c r="S20" s="69">
        <f t="shared" si="4"/>
        <v>2.7326149654998941</v>
      </c>
      <c r="T20" s="60">
        <f t="shared" si="5"/>
        <v>3.3918090197916415</v>
      </c>
      <c r="U20" s="13">
        <v>3.1436392352745433</v>
      </c>
      <c r="V20" s="79">
        <v>0.99</v>
      </c>
      <c r="W20" s="52"/>
      <c r="X20" s="52"/>
      <c r="Y20" s="52"/>
      <c r="Z20" s="16"/>
      <c r="AA20" s="13">
        <v>3.2992893340876801</v>
      </c>
      <c r="AB20" s="76">
        <v>0.89</v>
      </c>
      <c r="AC20" s="52">
        <f t="shared" si="9"/>
        <v>0.89</v>
      </c>
      <c r="AD20" s="52">
        <f t="shared" si="12"/>
        <v>0.88043478260869568</v>
      </c>
      <c r="AE20" s="52">
        <f t="shared" si="13"/>
        <v>2.0799354908131193</v>
      </c>
      <c r="AF20" s="13">
        <v>3.4136349971985558</v>
      </c>
      <c r="AG20" s="23"/>
      <c r="AH20" s="52"/>
      <c r="AI20" s="52"/>
      <c r="AJ20" s="52"/>
      <c r="AK20" s="16"/>
      <c r="AT20" s="26"/>
      <c r="AU20" s="14"/>
      <c r="AW20" s="52"/>
      <c r="AX20" s="16"/>
      <c r="AZ20" s="16"/>
    </row>
    <row r="21" spans="1:52" x14ac:dyDescent="0.25">
      <c r="A21" s="12">
        <v>11</v>
      </c>
      <c r="B21" s="12">
        <f t="shared" si="2"/>
        <v>264</v>
      </c>
      <c r="C21" s="59">
        <v>2.324693913861775</v>
      </c>
      <c r="D21" s="66">
        <v>0.28999999999999998</v>
      </c>
      <c r="E21" s="52">
        <f t="shared" si="10"/>
        <v>0.28999999999999998</v>
      </c>
      <c r="F21" s="52">
        <f t="shared" si="11"/>
        <v>0.27551020408163263</v>
      </c>
      <c r="G21" s="69">
        <f t="shared" si="18"/>
        <v>-0.94664030371946695</v>
      </c>
      <c r="H21" s="60">
        <f t="shared" si="19"/>
        <v>2.540129559324197</v>
      </c>
      <c r="I21" s="59">
        <v>2.9401178667477188</v>
      </c>
      <c r="J21" s="76">
        <v>0.79</v>
      </c>
      <c r="K21" s="52">
        <f t="shared" si="14"/>
        <v>0.79</v>
      </c>
      <c r="L21" s="52">
        <f t="shared" si="15"/>
        <v>0.79</v>
      </c>
      <c r="M21" s="69">
        <f t="shared" si="16"/>
        <v>1.3249254147435987</v>
      </c>
      <c r="N21" s="60">
        <f t="shared" si="17"/>
        <v>3.0659549571165736</v>
      </c>
      <c r="O21" s="59">
        <v>3.1850319204327686</v>
      </c>
      <c r="P21" s="77">
        <v>0.94899999999999995</v>
      </c>
      <c r="Q21" s="52">
        <f t="shared" ref="Q21:Q22" si="20">(P21/1)</f>
        <v>0.94899999999999995</v>
      </c>
      <c r="R21" s="52">
        <f t="shared" si="3"/>
        <v>0.94795918367346932</v>
      </c>
      <c r="S21" s="69">
        <f t="shared" si="4"/>
        <v>2.9224858134070311</v>
      </c>
      <c r="T21" s="60">
        <f t="shared" si="5"/>
        <v>3.4357606049553309</v>
      </c>
      <c r="U21" s="13">
        <v>3.1850319204327686</v>
      </c>
      <c r="V21" s="79">
        <v>0.99</v>
      </c>
      <c r="W21" s="52"/>
      <c r="X21" s="52"/>
      <c r="Y21" s="52"/>
      <c r="Z21" s="16"/>
      <c r="AA21" s="13">
        <v>3.340682019245905</v>
      </c>
      <c r="AB21" s="76">
        <v>0.93</v>
      </c>
      <c r="AC21" s="52">
        <f t="shared" si="9"/>
        <v>0.93</v>
      </c>
      <c r="AD21" s="52">
        <f t="shared" si="12"/>
        <v>0.92391304347826098</v>
      </c>
      <c r="AE21" s="52">
        <f t="shared" si="13"/>
        <v>2.580122716374055</v>
      </c>
      <c r="AF21" s="13">
        <v>3.4550276823567807</v>
      </c>
      <c r="AG21" s="23"/>
      <c r="AH21" s="52"/>
      <c r="AI21" s="52"/>
      <c r="AJ21" s="52"/>
      <c r="AK21" s="16"/>
      <c r="AT21" s="26"/>
      <c r="AU21" s="14"/>
      <c r="AW21" s="52"/>
      <c r="AX21" s="16"/>
      <c r="AZ21" s="16"/>
    </row>
    <row r="22" spans="1:52" x14ac:dyDescent="0.25">
      <c r="A22" s="12">
        <v>12</v>
      </c>
      <c r="B22" s="12">
        <f t="shared" si="2"/>
        <v>288</v>
      </c>
      <c r="C22" s="59">
        <v>2.3624824747511748</v>
      </c>
      <c r="D22" s="66">
        <v>0.34</v>
      </c>
      <c r="E22" s="52">
        <f t="shared" si="10"/>
        <v>0.34</v>
      </c>
      <c r="F22" s="52">
        <f t="shared" si="11"/>
        <v>0.32653061224489799</v>
      </c>
      <c r="G22" s="69">
        <f t="shared" si="18"/>
        <v>-0.70371613190917925</v>
      </c>
      <c r="H22" s="60">
        <f t="shared" si="19"/>
        <v>2.5963620065025048</v>
      </c>
      <c r="I22" s="59">
        <v>2.9779064276371185</v>
      </c>
      <c r="J22" s="76">
        <v>0.82</v>
      </c>
      <c r="K22" s="52">
        <f t="shared" si="14"/>
        <v>0.82</v>
      </c>
      <c r="L22" s="52">
        <f t="shared" si="15"/>
        <v>0.82</v>
      </c>
      <c r="M22" s="69">
        <f t="shared" si="16"/>
        <v>1.5163474893680882</v>
      </c>
      <c r="N22" s="60">
        <f t="shared" si="17"/>
        <v>3.1102656225389094</v>
      </c>
      <c r="O22" s="59">
        <v>3.2228204813221684</v>
      </c>
      <c r="P22" s="77">
        <v>0.97</v>
      </c>
      <c r="Q22" s="52">
        <f t="shared" si="20"/>
        <v>0.97</v>
      </c>
      <c r="R22" s="52">
        <f t="shared" si="3"/>
        <v>0.96938775510204078</v>
      </c>
      <c r="S22" s="69">
        <f t="shared" si="4"/>
        <v>3.4754673102499498</v>
      </c>
      <c r="T22" s="60">
        <f t="shared" si="5"/>
        <v>3.5637655810763773</v>
      </c>
      <c r="U22" s="13">
        <v>3.2228204813221684</v>
      </c>
      <c r="V22" s="79">
        <v>0.99</v>
      </c>
      <c r="W22" s="52"/>
      <c r="X22" s="52"/>
      <c r="Y22" s="52"/>
      <c r="Z22" s="16"/>
      <c r="AA22" s="13">
        <v>3.3784705801353048</v>
      </c>
      <c r="AB22" s="76">
        <v>0.94</v>
      </c>
      <c r="AC22" s="52">
        <f t="shared" si="9"/>
        <v>0.94</v>
      </c>
      <c r="AD22" s="52">
        <f t="shared" si="12"/>
        <v>0.93478260869565211</v>
      </c>
      <c r="AE22" s="52">
        <f t="shared" si="13"/>
        <v>2.7459694359645028</v>
      </c>
      <c r="AF22" s="13">
        <v>3.4928162432461805</v>
      </c>
      <c r="AG22" s="23"/>
      <c r="AH22" s="52"/>
      <c r="AI22" s="52"/>
      <c r="AJ22" s="52"/>
      <c r="AK22" s="16"/>
      <c r="AT22" s="26"/>
      <c r="AU22" s="14"/>
      <c r="AW22" s="52"/>
      <c r="AX22" s="16"/>
      <c r="AZ22" s="16"/>
    </row>
    <row r="23" spans="1:52" x14ac:dyDescent="0.25">
      <c r="A23" s="12">
        <v>13</v>
      </c>
      <c r="B23" s="12">
        <f t="shared" si="2"/>
        <v>312</v>
      </c>
      <c r="C23" s="59">
        <v>2.3972445810103866</v>
      </c>
      <c r="D23" s="66">
        <v>0.39</v>
      </c>
      <c r="E23" s="52">
        <f t="shared" si="10"/>
        <v>0.39</v>
      </c>
      <c r="F23" s="52">
        <f t="shared" si="11"/>
        <v>0.37755102040816324</v>
      </c>
      <c r="G23" s="69">
        <f t="shared" si="18"/>
        <v>-0.47975324421156734</v>
      </c>
      <c r="H23" s="60">
        <f t="shared" si="19"/>
        <v>2.6482052675436187</v>
      </c>
      <c r="I23" s="59">
        <v>3.0126685338963304</v>
      </c>
      <c r="J23" s="76">
        <v>0.86</v>
      </c>
      <c r="K23" s="52">
        <f t="shared" si="14"/>
        <v>0.86</v>
      </c>
      <c r="L23" s="52">
        <f t="shared" si="15"/>
        <v>0.86</v>
      </c>
      <c r="M23" s="69">
        <f t="shared" si="16"/>
        <v>1.8152899666382489</v>
      </c>
      <c r="N23" s="60">
        <f t="shared" si="17"/>
        <v>3.1794652700551498</v>
      </c>
      <c r="O23" s="13">
        <v>3.2575825875813802</v>
      </c>
      <c r="P23" s="79">
        <v>0.97</v>
      </c>
      <c r="Q23" s="52"/>
      <c r="R23" s="52"/>
      <c r="S23" s="52"/>
      <c r="T23" s="16"/>
      <c r="U23" s="13">
        <v>3.2575825875813802</v>
      </c>
      <c r="V23" s="79">
        <v>0.99</v>
      </c>
      <c r="W23" s="52"/>
      <c r="X23" s="52"/>
      <c r="Y23" s="52"/>
      <c r="Z23" s="16"/>
      <c r="AA23" s="13">
        <v>3.4132326863945166</v>
      </c>
      <c r="AB23" s="76">
        <v>0.94</v>
      </c>
      <c r="AC23" s="52"/>
      <c r="AD23" s="52"/>
      <c r="AE23" s="52"/>
      <c r="AF23" s="13">
        <v>3.5275783495053927</v>
      </c>
      <c r="AG23" s="23"/>
      <c r="AH23" s="52"/>
      <c r="AI23" s="52"/>
      <c r="AJ23" s="52"/>
      <c r="AK23" s="16"/>
      <c r="AT23" s="26"/>
      <c r="AU23" s="14"/>
      <c r="AW23" s="52"/>
      <c r="AX23" s="16"/>
      <c r="AZ23" s="16"/>
    </row>
    <row r="24" spans="1:52" x14ac:dyDescent="0.25">
      <c r="A24" s="12">
        <v>14</v>
      </c>
      <c r="B24" s="12">
        <f t="shared" si="2"/>
        <v>336</v>
      </c>
      <c r="C24" s="59">
        <v>2.4294292643817879</v>
      </c>
      <c r="D24" s="66">
        <v>0.47</v>
      </c>
      <c r="E24" s="52">
        <f t="shared" si="10"/>
        <v>0.47</v>
      </c>
      <c r="F24" s="52">
        <f t="shared" si="11"/>
        <v>0.45918367346938771</v>
      </c>
      <c r="G24" s="69">
        <f t="shared" si="18"/>
        <v>-0.14342671646428276</v>
      </c>
      <c r="H24" s="60">
        <f t="shared" si="19"/>
        <v>2.7260586304480823</v>
      </c>
      <c r="I24" s="59">
        <v>3.0448532172677316</v>
      </c>
      <c r="J24" s="76">
        <v>0.87</v>
      </c>
      <c r="K24" s="52">
        <f t="shared" si="14"/>
        <v>0.87</v>
      </c>
      <c r="L24" s="52">
        <f t="shared" si="15"/>
        <v>0.87</v>
      </c>
      <c r="M24" s="69">
        <f t="shared" si="16"/>
        <v>1.900958761193047</v>
      </c>
      <c r="N24" s="60">
        <f t="shared" si="17"/>
        <v>3.1992960095354275</v>
      </c>
      <c r="O24" s="13">
        <v>3.2897672709527814</v>
      </c>
      <c r="P24" s="79">
        <v>0.97</v>
      </c>
      <c r="Q24" s="52"/>
      <c r="R24" s="52"/>
      <c r="S24" s="52"/>
      <c r="T24" s="16"/>
      <c r="U24" s="13">
        <v>3.2897672709527814</v>
      </c>
      <c r="V24" s="79">
        <v>0.99</v>
      </c>
      <c r="W24" s="52"/>
      <c r="X24" s="52"/>
      <c r="Y24" s="52"/>
      <c r="Z24" s="16"/>
      <c r="AA24" s="13">
        <v>3.4454173697659178</v>
      </c>
      <c r="AB24" s="76">
        <v>0.94</v>
      </c>
      <c r="AC24" s="52"/>
      <c r="AD24" s="52"/>
      <c r="AE24" s="52"/>
      <c r="AF24" s="13">
        <v>3.559763032876794</v>
      </c>
      <c r="AG24" s="23"/>
      <c r="AH24" s="52"/>
      <c r="AI24" s="52"/>
      <c r="AJ24" s="52"/>
      <c r="AK24" s="16"/>
      <c r="AT24" s="26"/>
      <c r="AU24" s="14"/>
      <c r="AW24" s="52"/>
      <c r="AX24" s="16"/>
      <c r="AZ24" s="16"/>
    </row>
    <row r="25" spans="1:52" x14ac:dyDescent="0.25">
      <c r="A25" s="12">
        <v>15</v>
      </c>
      <c r="B25" s="12">
        <f t="shared" si="2"/>
        <v>360</v>
      </c>
      <c r="C25" s="59">
        <v>2.459392487759231</v>
      </c>
      <c r="D25" s="66">
        <v>0.57999999999999996</v>
      </c>
      <c r="E25" s="52">
        <f t="shared" si="10"/>
        <v>0.57999999999999996</v>
      </c>
      <c r="F25" s="52">
        <f t="shared" si="11"/>
        <v>0.5714285714285714</v>
      </c>
      <c r="G25" s="69">
        <f t="shared" si="18"/>
        <v>0.30788477976930018</v>
      </c>
      <c r="H25" s="60">
        <f t="shared" si="19"/>
        <v>2.8305288842058562</v>
      </c>
      <c r="I25" s="59">
        <v>3.0748164406451748</v>
      </c>
      <c r="J25" s="76">
        <v>0.9</v>
      </c>
      <c r="K25" s="52">
        <f>(J25/1)</f>
        <v>0.9</v>
      </c>
      <c r="L25" s="52">
        <f t="shared" si="15"/>
        <v>0.9</v>
      </c>
      <c r="M25" s="69">
        <f>LN(L25/(1-K25))</f>
        <v>2.1972245773362196</v>
      </c>
      <c r="N25" s="60">
        <f t="shared" si="17"/>
        <v>3.2678760595685694</v>
      </c>
      <c r="O25" s="13">
        <v>3.3197304943302246</v>
      </c>
      <c r="P25" s="79">
        <v>0.97</v>
      </c>
      <c r="Q25" s="52"/>
      <c r="R25" s="52"/>
      <c r="S25" s="52"/>
      <c r="T25" s="16"/>
      <c r="U25" s="13">
        <v>3.3197304943302246</v>
      </c>
      <c r="V25" s="79">
        <v>0.99</v>
      </c>
      <c r="W25" s="52"/>
      <c r="X25" s="52"/>
      <c r="Y25" s="52"/>
      <c r="Z25" s="16"/>
      <c r="AA25" s="13">
        <v>3.4753805931433615</v>
      </c>
      <c r="AB25" s="76">
        <v>0.94</v>
      </c>
      <c r="AC25" s="52"/>
      <c r="AD25" s="52"/>
      <c r="AE25" s="52"/>
      <c r="AF25" s="13">
        <v>3.5897262562542371</v>
      </c>
      <c r="AG25" s="23"/>
      <c r="AH25" s="52"/>
      <c r="AI25" s="52"/>
      <c r="AJ25" s="52"/>
      <c r="AK25" s="16"/>
      <c r="AT25" s="26"/>
      <c r="AU25" s="14"/>
      <c r="AW25" s="52"/>
      <c r="AX25" s="16"/>
      <c r="AZ25" s="16"/>
    </row>
    <row r="26" spans="1:52" x14ac:dyDescent="0.25">
      <c r="A26" s="12">
        <v>16</v>
      </c>
      <c r="B26" s="12">
        <f t="shared" si="2"/>
        <v>384</v>
      </c>
      <c r="C26" s="59">
        <v>2.4874212113594747</v>
      </c>
      <c r="D26" s="66">
        <v>0.63</v>
      </c>
      <c r="E26" s="52">
        <f t="shared" si="10"/>
        <v>0.63</v>
      </c>
      <c r="F26" s="52">
        <f t="shared" si="11"/>
        <v>0.62244897959183676</v>
      </c>
      <c r="G26" s="69">
        <f t="shared" si="18"/>
        <v>0.52015865884660628</v>
      </c>
      <c r="H26" s="60">
        <f t="shared" si="19"/>
        <v>2.879666356214492</v>
      </c>
      <c r="I26" s="13">
        <v>3.1028451642454185</v>
      </c>
      <c r="J26" s="34">
        <v>0.9</v>
      </c>
      <c r="K26" s="52"/>
      <c r="L26" s="52"/>
      <c r="M26" s="52"/>
      <c r="N26" s="16"/>
      <c r="O26" s="13">
        <v>3.3477592179304683</v>
      </c>
      <c r="P26" s="79">
        <v>0.97</v>
      </c>
      <c r="Q26" s="52"/>
      <c r="R26" s="52"/>
      <c r="S26" s="52"/>
      <c r="T26" s="16"/>
      <c r="U26" s="13">
        <v>3.3477592179304683</v>
      </c>
      <c r="V26" s="79">
        <v>0.99</v>
      </c>
      <c r="W26" s="52"/>
      <c r="X26" s="52"/>
      <c r="Y26" s="52"/>
      <c r="Z26" s="16"/>
      <c r="AA26" s="13">
        <v>3.5034093167436047</v>
      </c>
      <c r="AB26" s="76">
        <v>0.94</v>
      </c>
      <c r="AC26" s="52"/>
      <c r="AD26" s="52"/>
      <c r="AE26" s="52"/>
      <c r="AF26" s="13">
        <v>3.6177549798544808</v>
      </c>
      <c r="AG26" s="23"/>
      <c r="AH26" s="52"/>
      <c r="AI26" s="52"/>
      <c r="AJ26" s="52"/>
      <c r="AK26" s="16"/>
      <c r="AW26" s="52"/>
      <c r="AX26" s="16"/>
      <c r="AZ26" s="16"/>
    </row>
    <row r="27" spans="1:52" x14ac:dyDescent="0.25">
      <c r="A27" s="12">
        <v>17</v>
      </c>
      <c r="B27" s="12">
        <f t="shared" si="2"/>
        <v>408</v>
      </c>
      <c r="C27" s="59">
        <v>2.5137501500818238</v>
      </c>
      <c r="D27" s="66">
        <v>0.68</v>
      </c>
      <c r="E27" s="52">
        <f>(D27/1)</f>
        <v>0.68</v>
      </c>
      <c r="F27" s="52">
        <f t="shared" si="11"/>
        <v>0.67346938775510212</v>
      </c>
      <c r="G27" s="69">
        <f t="shared" si="18"/>
        <v>0.7441215465442188</v>
      </c>
      <c r="H27" s="60">
        <f t="shared" si="19"/>
        <v>2.9315096172556063</v>
      </c>
      <c r="I27" s="13">
        <v>3.1291741029677675</v>
      </c>
      <c r="J27" s="34">
        <v>0.9</v>
      </c>
      <c r="K27" s="52"/>
      <c r="L27" s="52"/>
      <c r="M27" s="52"/>
      <c r="N27" s="16"/>
      <c r="O27" s="13">
        <v>3.3740881566528174</v>
      </c>
      <c r="P27" s="79">
        <v>0.97</v>
      </c>
      <c r="Q27" s="52"/>
      <c r="R27" s="52"/>
      <c r="S27" s="52"/>
      <c r="T27" s="16"/>
      <c r="U27" s="13">
        <v>3.3740881566528174</v>
      </c>
      <c r="V27" s="79">
        <v>0.99</v>
      </c>
      <c r="W27" s="52"/>
      <c r="X27" s="52"/>
      <c r="Y27" s="52"/>
      <c r="Z27" s="16"/>
      <c r="AA27" s="13">
        <v>3.5297382554659538</v>
      </c>
      <c r="AB27" s="76">
        <v>0.94</v>
      </c>
      <c r="AC27" s="52"/>
      <c r="AD27" s="52"/>
      <c r="AE27" s="52"/>
      <c r="AF27" s="13">
        <v>3.6440839185768299</v>
      </c>
      <c r="AG27" s="23"/>
      <c r="AH27" s="52"/>
      <c r="AI27" s="52"/>
      <c r="AJ27" s="52"/>
      <c r="AK27" s="16"/>
      <c r="AW27" s="52"/>
      <c r="AX27" s="16"/>
      <c r="AZ27" s="16"/>
    </row>
    <row r="28" spans="1:52" x14ac:dyDescent="0.25">
      <c r="A28" s="12">
        <v>18</v>
      </c>
      <c r="B28" s="12">
        <f t="shared" si="2"/>
        <v>432</v>
      </c>
      <c r="C28" s="59">
        <v>2.5385737338068561</v>
      </c>
      <c r="D28" s="66">
        <v>0.73</v>
      </c>
      <c r="E28" s="52">
        <f t="shared" ref="E28:E29" si="21">(D28/1)</f>
        <v>0.73</v>
      </c>
      <c r="F28" s="52">
        <f t="shared" si="11"/>
        <v>0.72448979591836737</v>
      </c>
      <c r="G28" s="69">
        <f t="shared" si="18"/>
        <v>0.98704571835450572</v>
      </c>
      <c r="H28" s="60">
        <f t="shared" si="19"/>
        <v>2.9877420644339128</v>
      </c>
      <c r="I28" s="13">
        <v>3.1539976866927999</v>
      </c>
      <c r="J28" s="34">
        <v>0.9</v>
      </c>
      <c r="K28" s="52"/>
      <c r="L28" s="52"/>
      <c r="M28" s="52"/>
      <c r="N28" s="16"/>
      <c r="O28" s="13">
        <v>3.3989117403778493</v>
      </c>
      <c r="P28" s="79">
        <v>0.97</v>
      </c>
      <c r="Q28" s="52"/>
      <c r="R28" s="52"/>
      <c r="S28" s="52"/>
      <c r="T28" s="16"/>
      <c r="U28" s="13">
        <v>3.3989117403778493</v>
      </c>
      <c r="V28" s="79">
        <v>0.99</v>
      </c>
      <c r="W28" s="52"/>
      <c r="X28" s="52"/>
      <c r="Y28" s="52"/>
      <c r="Z28" s="16"/>
      <c r="AA28" s="13">
        <v>3.5545618391909861</v>
      </c>
      <c r="AB28" s="76">
        <v>0.94</v>
      </c>
      <c r="AC28" s="52"/>
      <c r="AD28" s="52"/>
      <c r="AE28" s="52"/>
      <c r="AF28" s="13">
        <v>3.6689075023018618</v>
      </c>
      <c r="AH28" s="52"/>
      <c r="AI28" s="52"/>
      <c r="AJ28" s="52"/>
      <c r="AK28" s="16"/>
      <c r="AW28" s="52"/>
      <c r="AX28" s="16"/>
      <c r="AZ28" s="16"/>
    </row>
    <row r="29" spans="1:52" x14ac:dyDescent="0.25">
      <c r="A29" s="12">
        <v>19</v>
      </c>
      <c r="B29" s="12">
        <f t="shared" si="2"/>
        <v>456</v>
      </c>
      <c r="C29" s="59">
        <v>2.562054829656379</v>
      </c>
      <c r="D29" s="66">
        <v>0.74</v>
      </c>
      <c r="E29" s="52">
        <f t="shared" si="21"/>
        <v>0.74</v>
      </c>
      <c r="F29" s="52">
        <f t="shared" si="11"/>
        <v>0.73469387755102045</v>
      </c>
      <c r="G29" s="69">
        <f t="shared" si="18"/>
        <v>1.0387722883120927</v>
      </c>
      <c r="H29" s="60">
        <f t="shared" si="19"/>
        <v>2.9997158074796508</v>
      </c>
      <c r="I29" s="13">
        <v>3.1774787825423227</v>
      </c>
      <c r="J29" s="34">
        <v>0.9</v>
      </c>
      <c r="K29" s="52"/>
      <c r="L29" s="52"/>
      <c r="M29" s="52"/>
      <c r="N29" s="16"/>
      <c r="O29" s="13">
        <v>3.4223928362273721</v>
      </c>
      <c r="P29" s="79">
        <v>0.97</v>
      </c>
      <c r="Q29" s="52"/>
      <c r="R29" s="52"/>
      <c r="S29" s="52"/>
      <c r="T29" s="16"/>
      <c r="U29" s="13">
        <v>3.4223928362273721</v>
      </c>
      <c r="V29" s="79">
        <v>0.99</v>
      </c>
      <c r="W29" s="52"/>
      <c r="X29" s="52"/>
      <c r="Y29" s="52"/>
      <c r="Z29" s="16"/>
      <c r="AA29" s="13">
        <v>3.578042935040509</v>
      </c>
      <c r="AB29" s="76">
        <v>0.94</v>
      </c>
      <c r="AC29" s="52"/>
      <c r="AD29" s="52"/>
      <c r="AE29" s="52"/>
      <c r="AF29" s="13">
        <v>3.6923885981513846</v>
      </c>
      <c r="AH29" s="52"/>
      <c r="AI29" s="52"/>
      <c r="AJ29" s="52"/>
      <c r="AK29" s="16"/>
      <c r="AW29" s="52"/>
      <c r="AX29" s="16"/>
      <c r="AZ29" s="16"/>
    </row>
    <row r="30" spans="1:52" x14ac:dyDescent="0.25">
      <c r="A30" s="12">
        <v>20</v>
      </c>
      <c r="B30" s="12">
        <f t="shared" si="2"/>
        <v>480</v>
      </c>
      <c r="C30" s="59">
        <v>2.5843312243675314</v>
      </c>
      <c r="D30" s="66">
        <v>0.74</v>
      </c>
      <c r="E30" s="52"/>
      <c r="F30" s="52"/>
      <c r="G30" s="69"/>
      <c r="H30" s="60"/>
      <c r="I30" s="13">
        <v>3.1997551772534747</v>
      </c>
      <c r="J30" s="34">
        <v>0.9</v>
      </c>
      <c r="K30" s="52"/>
      <c r="L30" s="52"/>
      <c r="M30" s="52"/>
      <c r="N30" s="16"/>
      <c r="O30" s="13">
        <v>3.4446692309385245</v>
      </c>
      <c r="P30" s="79">
        <v>0.97</v>
      </c>
      <c r="Q30" s="52"/>
      <c r="R30" s="52"/>
      <c r="S30" s="52"/>
      <c r="T30" s="16"/>
      <c r="U30" s="13">
        <v>3.4446692309385245</v>
      </c>
      <c r="V30" s="79">
        <v>0.99</v>
      </c>
      <c r="W30" s="52"/>
      <c r="X30" s="52"/>
      <c r="Y30" s="52"/>
      <c r="Z30" s="16"/>
      <c r="AA30" s="13">
        <v>3.6003193297516614</v>
      </c>
      <c r="AB30" s="76">
        <v>0.94</v>
      </c>
      <c r="AC30" s="52"/>
      <c r="AD30" s="52"/>
      <c r="AE30" s="52"/>
      <c r="AF30" s="16"/>
      <c r="AH30" s="52"/>
      <c r="AI30" s="52"/>
      <c r="AJ30" s="52"/>
      <c r="AK30" s="16"/>
      <c r="AW30" s="52"/>
      <c r="AX30" s="16"/>
      <c r="AZ30" s="16"/>
    </row>
    <row r="31" spans="1:52" x14ac:dyDescent="0.25">
      <c r="A31" s="7"/>
      <c r="B31" s="7"/>
      <c r="C31" s="18"/>
      <c r="D31" s="23"/>
      <c r="E31" s="18"/>
      <c r="F31" s="18"/>
      <c r="I31" s="18"/>
      <c r="J31" s="57"/>
      <c r="K31" s="18"/>
      <c r="Q31" s="18"/>
      <c r="V31" s="18"/>
      <c r="W31" s="18"/>
      <c r="X31" s="18"/>
      <c r="Y31" s="18"/>
      <c r="AC31" s="18"/>
      <c r="AD31" s="18"/>
      <c r="AE31" s="18"/>
      <c r="AW31" s="52"/>
      <c r="AX31" s="16"/>
      <c r="AZ31" s="16"/>
    </row>
    <row r="32" spans="1:52" ht="26.25" x14ac:dyDescent="0.25">
      <c r="A32" s="7"/>
      <c r="B32" s="7"/>
      <c r="C32" s="3"/>
      <c r="D32" s="23"/>
      <c r="E32" s="90"/>
      <c r="F32" s="3"/>
      <c r="G32" s="3"/>
      <c r="H32" s="3"/>
      <c r="I32" s="3"/>
      <c r="J32" s="3"/>
      <c r="K32" s="3"/>
      <c r="L32" s="3"/>
      <c r="M32" s="3"/>
      <c r="N32" s="3"/>
      <c r="O32" s="3"/>
      <c r="P32" s="3"/>
      <c r="Q32" s="3"/>
      <c r="V32" s="18"/>
      <c r="W32" s="18"/>
      <c r="X32" s="18"/>
      <c r="Y32" s="18"/>
      <c r="AC32" s="13"/>
      <c r="AD32" s="52"/>
      <c r="AE32" s="16"/>
      <c r="AL32" t="s">
        <v>26</v>
      </c>
      <c r="AM32" s="16">
        <f>SLOPE(AJ40:AJ104,AI40:AI104)</f>
        <v>4.318703252782691</v>
      </c>
      <c r="AW32" s="52"/>
      <c r="AX32" s="16"/>
      <c r="AZ32" s="16"/>
    </row>
    <row r="33" spans="1:52" ht="26.25" x14ac:dyDescent="0.25">
      <c r="B33" s="2"/>
      <c r="C33" s="61"/>
      <c r="D33" s="23"/>
      <c r="E33" s="90"/>
      <c r="F33" s="61"/>
      <c r="G33" s="61"/>
      <c r="H33" s="61"/>
      <c r="I33" s="61"/>
      <c r="J33" s="61"/>
      <c r="K33" s="61"/>
      <c r="L33" s="61"/>
      <c r="M33" s="61"/>
      <c r="N33" s="61"/>
      <c r="O33" s="61"/>
      <c r="P33" s="61"/>
      <c r="AL33" t="s">
        <v>27</v>
      </c>
      <c r="AM33" s="16">
        <f>INTERCEPT(AJ40:AJ104,AI40:AI104)</f>
        <v>-11.91759262311766</v>
      </c>
      <c r="AX33" s="16"/>
      <c r="AZ33" s="16"/>
    </row>
    <row r="34" spans="1:52" x14ac:dyDescent="0.25">
      <c r="A34" s="1"/>
      <c r="E34" s="18"/>
      <c r="F34" s="16"/>
      <c r="G34" s="16"/>
      <c r="H34" s="16"/>
      <c r="I34" s="16"/>
      <c r="J34" s="16"/>
      <c r="K34" s="16"/>
      <c r="L34" s="16"/>
      <c r="M34" s="16"/>
      <c r="N34" s="16"/>
      <c r="O34" s="16"/>
      <c r="P34" s="16"/>
      <c r="AL34" t="s">
        <v>203</v>
      </c>
      <c r="AM34">
        <v>0</v>
      </c>
      <c r="AW34" s="52"/>
      <c r="AX34" s="16"/>
      <c r="AY34" s="16"/>
      <c r="AZ34" s="16"/>
    </row>
    <row r="35" spans="1:52" ht="18.75" x14ac:dyDescent="0.3">
      <c r="A35" s="1"/>
      <c r="E35" s="18"/>
      <c r="G35" s="16"/>
      <c r="J35" s="16"/>
      <c r="K35" s="16"/>
      <c r="L35" s="16"/>
      <c r="M35" s="16"/>
      <c r="N35" s="16"/>
      <c r="O35" s="16"/>
      <c r="P35" s="16"/>
      <c r="AG35" s="11"/>
      <c r="AL35" t="s">
        <v>28</v>
      </c>
      <c r="AM35" s="5">
        <f>(AM34-AM33)/AM32</f>
        <v>2.7595303324993998</v>
      </c>
      <c r="AW35" s="52"/>
      <c r="AX35" s="16"/>
      <c r="AY35" s="16"/>
      <c r="AZ35" s="16"/>
    </row>
    <row r="36" spans="1:52" x14ac:dyDescent="0.25">
      <c r="A36" s="1"/>
      <c r="E36" s="23"/>
      <c r="O36" s="16"/>
      <c r="P36" s="16"/>
      <c r="S36" s="36"/>
      <c r="T36" s="36"/>
      <c r="AG36" s="16"/>
      <c r="AL36" t="s">
        <v>29</v>
      </c>
      <c r="AM36" s="16">
        <f>10^AM35</f>
        <v>574.81796454716925</v>
      </c>
      <c r="AW36" s="52"/>
      <c r="AX36" s="16"/>
      <c r="AY36" s="16"/>
      <c r="AZ36" s="16"/>
    </row>
    <row r="37" spans="1:52" ht="18.75" x14ac:dyDescent="0.3">
      <c r="A37" s="1"/>
      <c r="E37" s="23"/>
      <c r="F37" s="11"/>
      <c r="O37" s="16"/>
      <c r="P37" s="16"/>
      <c r="R37" s="59">
        <v>1.8853612200315124</v>
      </c>
      <c r="S37" s="60">
        <v>1.9641060426817334</v>
      </c>
      <c r="T37" s="34"/>
      <c r="AG37" s="16"/>
      <c r="AI37" s="16" t="s">
        <v>188</v>
      </c>
      <c r="AJ37" t="s">
        <v>188</v>
      </c>
      <c r="AK37" s="1"/>
      <c r="AL37" s="1" t="s">
        <v>30</v>
      </c>
      <c r="AM37" s="74">
        <f>PI()/(AM32*SQRT(3))</f>
        <v>0.41998703269679938</v>
      </c>
      <c r="AW37" s="52"/>
      <c r="AX37" s="16"/>
      <c r="AY37" s="16"/>
      <c r="AZ37" s="16"/>
    </row>
    <row r="38" spans="1:52" x14ac:dyDescent="0.25">
      <c r="A38" s="1"/>
      <c r="E38" s="23"/>
      <c r="F38" s="57"/>
      <c r="G38" s="16" t="s">
        <v>32</v>
      </c>
      <c r="H38" s="16" t="s">
        <v>16</v>
      </c>
      <c r="J38" s="16"/>
      <c r="K38" s="16"/>
      <c r="O38" s="16"/>
      <c r="P38" s="16"/>
      <c r="R38" s="59">
        <v>1.9822712330395689</v>
      </c>
      <c r="S38" s="60">
        <v>2.0872780385644361</v>
      </c>
      <c r="T38" s="34"/>
      <c r="AG38" s="16"/>
      <c r="AI38" s="16" t="s">
        <v>187</v>
      </c>
      <c r="AJ38" t="s">
        <v>25</v>
      </c>
      <c r="AK38" s="1"/>
      <c r="AL38" s="1" t="s">
        <v>31</v>
      </c>
      <c r="AM38" s="74">
        <f>-AM33/AM32</f>
        <v>2.7595303324993998</v>
      </c>
      <c r="AW38" s="52"/>
      <c r="AX38" s="16"/>
      <c r="AY38" s="16"/>
      <c r="AZ38" s="16"/>
    </row>
    <row r="39" spans="1:52" ht="18.75" x14ac:dyDescent="0.3">
      <c r="A39" s="1"/>
      <c r="E39" s="23"/>
      <c r="F39" s="57"/>
      <c r="G39" s="16"/>
      <c r="H39" s="16" t="s">
        <v>16</v>
      </c>
      <c r="I39" s="16"/>
      <c r="J39" s="16"/>
      <c r="K39" s="16"/>
      <c r="O39" s="16"/>
      <c r="P39" s="16"/>
      <c r="R39" s="59">
        <v>2.0614524790871935</v>
      </c>
      <c r="S39" s="60">
        <v>2.2335164154911107</v>
      </c>
      <c r="T39" s="34"/>
      <c r="AG39" s="16"/>
      <c r="AI39" t="s">
        <v>23</v>
      </c>
      <c r="AJ39" s="11" t="s">
        <v>25</v>
      </c>
      <c r="AW39" s="52"/>
      <c r="AX39" s="16"/>
      <c r="AY39" s="16"/>
      <c r="AZ39" s="16"/>
    </row>
    <row r="40" spans="1:52" x14ac:dyDescent="0.25">
      <c r="E40" s="23"/>
      <c r="F40" s="57"/>
      <c r="G40" s="54" t="s">
        <v>188</v>
      </c>
      <c r="H40" s="70" t="s">
        <v>189</v>
      </c>
      <c r="O40" s="16"/>
      <c r="P40" s="16"/>
      <c r="R40" s="59">
        <v>2.128399268717807</v>
      </c>
      <c r="S40" s="60">
        <v>2.3292825945112821</v>
      </c>
      <c r="T40" s="34"/>
      <c r="AF40" s="13"/>
      <c r="AH40" t="s">
        <v>55</v>
      </c>
      <c r="AI40" s="13">
        <v>2.2375437381428749</v>
      </c>
      <c r="AJ40" s="35">
        <v>-3.4</v>
      </c>
      <c r="AW40" s="52"/>
      <c r="AX40" s="16"/>
      <c r="AY40" s="16"/>
      <c r="AZ40" s="16"/>
    </row>
    <row r="41" spans="1:52" x14ac:dyDescent="0.25">
      <c r="E41" s="23"/>
      <c r="F41" s="57"/>
      <c r="G41" s="41" t="s">
        <v>194</v>
      </c>
      <c r="H41" s="70" t="s">
        <v>191</v>
      </c>
      <c r="J41" s="16"/>
      <c r="K41" s="16"/>
      <c r="R41" s="59">
        <v>2.1863912156954934</v>
      </c>
      <c r="S41" s="60">
        <v>2.3856648570122791</v>
      </c>
      <c r="T41" s="34"/>
      <c r="AF41" s="13"/>
      <c r="AG41" s="16"/>
      <c r="AI41" s="13">
        <v>2.2833012287035501</v>
      </c>
      <c r="AJ41" s="35">
        <v>-2.5658280921402254</v>
      </c>
      <c r="AW41" s="52"/>
      <c r="AX41" s="16"/>
      <c r="AY41" s="16"/>
      <c r="AZ41" s="16"/>
    </row>
    <row r="42" spans="1:52" ht="21" x14ac:dyDescent="0.35">
      <c r="E42" s="72" t="s">
        <v>195</v>
      </c>
      <c r="F42" s="57"/>
      <c r="G42" s="41" t="s">
        <v>0</v>
      </c>
      <c r="H42" s="58" t="s">
        <v>193</v>
      </c>
      <c r="I42" s="16"/>
      <c r="R42" s="59">
        <v>2.2375437381428749</v>
      </c>
      <c r="S42" s="60">
        <v>2.4186453311434724</v>
      </c>
      <c r="T42" s="34"/>
      <c r="AF42" s="13"/>
      <c r="AI42" s="13">
        <v>2.324693913861775</v>
      </c>
      <c r="AJ42" s="35">
        <v>-2.0693912058263346</v>
      </c>
      <c r="AW42" s="52"/>
      <c r="AX42" s="16"/>
      <c r="AY42" s="16"/>
      <c r="AZ42" s="16"/>
    </row>
    <row r="43" spans="1:52" x14ac:dyDescent="0.25">
      <c r="E43" s="23"/>
      <c r="F43" s="73" t="s">
        <v>197</v>
      </c>
      <c r="G43" s="41" t="s">
        <v>23</v>
      </c>
      <c r="H43" s="70" t="s">
        <v>23</v>
      </c>
      <c r="I43" s="73" t="s">
        <v>197</v>
      </c>
      <c r="J43" s="16"/>
      <c r="K43" s="16"/>
      <c r="M43" s="13"/>
      <c r="N43" s="16"/>
      <c r="O43" s="23"/>
      <c r="P43" s="23"/>
      <c r="Q43" s="13"/>
      <c r="R43" s="59">
        <v>2.2833012287035501</v>
      </c>
      <c r="S43" s="60">
        <v>2.4769703287938665</v>
      </c>
      <c r="T43" s="34"/>
      <c r="AA43" s="25"/>
      <c r="AI43" s="13">
        <v>2.3624824747511748</v>
      </c>
      <c r="AJ43" s="35">
        <v>-1.7770032423371411</v>
      </c>
      <c r="AW43" s="52"/>
      <c r="AX43" s="16"/>
      <c r="AY43" s="16"/>
      <c r="AZ43" s="16"/>
    </row>
    <row r="44" spans="1:52" x14ac:dyDescent="0.25">
      <c r="E44" s="23"/>
      <c r="G44" s="59">
        <v>1.8853612200315124</v>
      </c>
      <c r="H44" s="60">
        <v>1.9641060426817334</v>
      </c>
      <c r="I44" s="16"/>
      <c r="J44" s="71"/>
      <c r="K44" s="16" cm="1">
        <f t="array" ref="K44:L48">LINEST(G44:G87,H44:H87,1,1)</f>
        <v>0.76674152572473064</v>
      </c>
      <c r="L44" s="16">
        <v>0.42376078835297415</v>
      </c>
      <c r="M44" s="75"/>
      <c r="N44" s="16"/>
      <c r="O44" s="23"/>
      <c r="P44" s="23"/>
      <c r="Q44" s="13"/>
      <c r="R44" s="59">
        <v>2.324693913861775</v>
      </c>
      <c r="S44" s="60">
        <v>2.540129559324197</v>
      </c>
      <c r="T44" s="34"/>
      <c r="AA44" s="25"/>
      <c r="AF44" s="13"/>
      <c r="AI44" s="13">
        <v>2.3972445810103866</v>
      </c>
      <c r="AJ44" s="35">
        <v>-1.4724470179865254</v>
      </c>
      <c r="AW44" s="52"/>
      <c r="AX44" s="16"/>
      <c r="AY44" s="16"/>
      <c r="AZ44" s="16"/>
    </row>
    <row r="45" spans="1:52" x14ac:dyDescent="0.25">
      <c r="E45" s="23"/>
      <c r="G45" s="59">
        <v>1.9822712330395689</v>
      </c>
      <c r="H45" s="60">
        <v>2.0872780385644361</v>
      </c>
      <c r="I45" s="16"/>
      <c r="J45" s="71"/>
      <c r="K45" s="16">
        <v>5.0239297989768214E-2</v>
      </c>
      <c r="L45" s="16">
        <v>0.14758650561350245</v>
      </c>
      <c r="M45" s="75"/>
      <c r="N45" s="16"/>
      <c r="O45" s="23"/>
      <c r="P45" s="23"/>
      <c r="Q45" s="13"/>
      <c r="R45" s="59">
        <v>2.3624824747511748</v>
      </c>
      <c r="S45" s="60">
        <v>2.5963620065025048</v>
      </c>
      <c r="T45" s="34"/>
      <c r="AA45" s="16"/>
      <c r="AF45" s="13"/>
      <c r="AI45" s="13">
        <v>2.4294292643817879</v>
      </c>
      <c r="AJ45" s="35">
        <v>-1.2068360752558944</v>
      </c>
      <c r="AW45" s="52"/>
      <c r="AX45" s="16"/>
      <c r="AY45" s="16"/>
      <c r="AZ45" s="16"/>
    </row>
    <row r="46" spans="1:52" ht="17.25" x14ac:dyDescent="0.25">
      <c r="E46" s="23"/>
      <c r="G46" s="59">
        <v>2.0614524790871935</v>
      </c>
      <c r="H46" s="60">
        <v>2.2335164154911107</v>
      </c>
      <c r="I46" s="16"/>
      <c r="J46" s="74" t="s">
        <v>124</v>
      </c>
      <c r="K46" s="74">
        <v>0.84722949564114147</v>
      </c>
      <c r="L46" s="16">
        <v>0.13549720152754441</v>
      </c>
      <c r="M46" s="75" t="s">
        <v>202</v>
      </c>
      <c r="N46" s="16"/>
      <c r="O46" s="23"/>
      <c r="P46" s="23"/>
      <c r="Q46" s="13"/>
      <c r="R46" s="59">
        <v>2.3972445810103866</v>
      </c>
      <c r="S46" s="60">
        <v>2.6482052675436187</v>
      </c>
      <c r="T46" s="34"/>
      <c r="AA46" s="16"/>
      <c r="AF46" s="13"/>
      <c r="AI46" s="13">
        <v>2.459392487759231</v>
      </c>
      <c r="AJ46" s="35">
        <v>-0.66752638817703414</v>
      </c>
      <c r="AW46" s="52"/>
      <c r="AX46" s="16"/>
      <c r="AY46" s="16"/>
      <c r="AZ46" s="16"/>
    </row>
    <row r="47" spans="1:52" x14ac:dyDescent="0.25">
      <c r="E47" s="23"/>
      <c r="G47" s="59">
        <v>2.128399268717807</v>
      </c>
      <c r="H47" s="60">
        <v>2.3292825945112821</v>
      </c>
      <c r="I47" s="16"/>
      <c r="J47" s="16" t="s">
        <v>198</v>
      </c>
      <c r="K47" s="16">
        <v>232.92217935827333</v>
      </c>
      <c r="L47" s="16">
        <v>42</v>
      </c>
      <c r="M47" s="75" t="s">
        <v>201</v>
      </c>
      <c r="N47" s="16"/>
      <c r="O47" s="23"/>
      <c r="P47" s="23"/>
      <c r="Q47" s="13"/>
      <c r="R47" s="59">
        <v>2.4294292643817879</v>
      </c>
      <c r="S47" s="60">
        <v>2.7260586304480823</v>
      </c>
      <c r="T47" s="34"/>
      <c r="AA47" s="16"/>
      <c r="AF47" s="13"/>
      <c r="AI47" s="13">
        <v>2.4874212113594747</v>
      </c>
      <c r="AJ47" s="35">
        <v>-0.27739366970035739</v>
      </c>
      <c r="AW47" s="52"/>
      <c r="AX47" s="16"/>
      <c r="AY47" s="16"/>
      <c r="AZ47" s="16"/>
    </row>
    <row r="48" spans="1:52" x14ac:dyDescent="0.25">
      <c r="E48" s="23"/>
      <c r="G48" s="59">
        <v>2.1863912156954934</v>
      </c>
      <c r="H48" s="60">
        <v>2.3856648570122791</v>
      </c>
      <c r="I48" s="16"/>
      <c r="J48" s="16" t="s">
        <v>199</v>
      </c>
      <c r="K48" s="16">
        <v>4.2763328004586798</v>
      </c>
      <c r="L48" s="16">
        <v>0.77109864811543116</v>
      </c>
      <c r="M48" s="13" t="s">
        <v>200</v>
      </c>
      <c r="N48" s="16"/>
      <c r="O48" s="23"/>
      <c r="P48" s="23"/>
      <c r="Q48" s="13"/>
      <c r="R48" s="59">
        <v>2.459392487759231</v>
      </c>
      <c r="S48" s="60">
        <v>2.8305288842058562</v>
      </c>
      <c r="T48" s="34"/>
      <c r="AA48" s="16"/>
      <c r="AF48" s="13"/>
      <c r="AI48" s="13">
        <v>2.5137501500818238</v>
      </c>
      <c r="AJ48" s="35">
        <v>-0.13160018120952544</v>
      </c>
      <c r="AX48" s="16"/>
    </row>
    <row r="49" spans="3:52" x14ac:dyDescent="0.25">
      <c r="E49" s="23"/>
      <c r="G49" s="59">
        <v>2.2375437381428749</v>
      </c>
      <c r="H49" s="60">
        <v>2.4186453311434724</v>
      </c>
      <c r="I49" s="16"/>
      <c r="J49" s="16"/>
      <c r="K49" s="16"/>
      <c r="M49" s="13"/>
      <c r="N49" s="16"/>
      <c r="O49" s="23"/>
      <c r="P49" s="23"/>
      <c r="Q49" s="13"/>
      <c r="R49" s="59">
        <v>2.4874212113594747</v>
      </c>
      <c r="S49" s="60">
        <v>2.879666356214492</v>
      </c>
      <c r="T49" s="34"/>
      <c r="AA49" s="16"/>
      <c r="AF49" s="13"/>
      <c r="AI49" s="13">
        <v>2.5385737338068561</v>
      </c>
      <c r="AJ49" s="35">
        <v>0.15170085291652832</v>
      </c>
      <c r="AW49" s="52"/>
      <c r="AX49" s="16"/>
      <c r="AZ49" s="16"/>
    </row>
    <row r="50" spans="3:52" x14ac:dyDescent="0.25">
      <c r="E50" s="23"/>
      <c r="G50" s="59">
        <v>2.2833012287035501</v>
      </c>
      <c r="H50" s="60">
        <v>2.4769703287938665</v>
      </c>
      <c r="I50" s="16"/>
      <c r="J50" s="16"/>
      <c r="K50" s="16"/>
      <c r="M50" s="13"/>
      <c r="N50" s="16"/>
      <c r="O50" s="23"/>
      <c r="P50" s="23"/>
      <c r="Q50" s="13"/>
      <c r="R50" s="59">
        <v>2.5137501500818238</v>
      </c>
      <c r="S50" s="60">
        <v>2.9315096172556063</v>
      </c>
      <c r="T50" s="34"/>
      <c r="AA50" s="16"/>
      <c r="AI50" s="13">
        <v>2.562054829656379</v>
      </c>
      <c r="AJ50" s="35">
        <v>0.44083325194595563</v>
      </c>
      <c r="AW50" s="52"/>
      <c r="AX50" s="16"/>
      <c r="AZ50" s="16"/>
    </row>
    <row r="51" spans="3:52" x14ac:dyDescent="0.25">
      <c r="E51" s="23"/>
      <c r="G51" s="59">
        <v>2.324693913861775</v>
      </c>
      <c r="H51" s="60">
        <v>2.540129559324197</v>
      </c>
      <c r="I51" s="16"/>
      <c r="J51" s="16"/>
      <c r="K51" s="16"/>
      <c r="M51" s="13"/>
      <c r="N51" s="16"/>
      <c r="O51" s="23"/>
      <c r="P51" s="23"/>
      <c r="Q51" s="13"/>
      <c r="R51" s="59">
        <v>2.5385737338068561</v>
      </c>
      <c r="S51" s="60">
        <v>2.9877420644339128</v>
      </c>
      <c r="T51" s="34"/>
      <c r="AA51" s="16"/>
      <c r="AF51" s="13"/>
      <c r="AI51" s="13">
        <v>2.5843312243675314</v>
      </c>
      <c r="AJ51" s="35">
        <v>0.70319751641344708</v>
      </c>
      <c r="AW51" s="52"/>
      <c r="AX51" s="16"/>
      <c r="AZ51" s="16"/>
    </row>
    <row r="52" spans="3:52" x14ac:dyDescent="0.25">
      <c r="E52" s="23"/>
      <c r="G52" s="59">
        <v>2.3624824747511748</v>
      </c>
      <c r="H52" s="60">
        <v>2.5963620065025048</v>
      </c>
      <c r="I52" s="16"/>
      <c r="J52" s="16"/>
      <c r="K52" s="16"/>
      <c r="M52" s="13"/>
      <c r="N52" s="16"/>
      <c r="O52" s="23"/>
      <c r="P52" s="23"/>
      <c r="Q52" s="13"/>
      <c r="R52" s="59">
        <v>2.562054829656379</v>
      </c>
      <c r="S52" s="60">
        <v>2.9997158074796508</v>
      </c>
      <c r="T52" s="34"/>
      <c r="AA52" s="16"/>
      <c r="AF52" s="13"/>
      <c r="AH52" t="s">
        <v>56</v>
      </c>
      <c r="AI52" s="13">
        <v>2.1997551772534747</v>
      </c>
      <c r="AJ52" s="35">
        <v>-2.8390784635086139</v>
      </c>
      <c r="AW52" s="52"/>
      <c r="AX52" s="16"/>
      <c r="AZ52" s="16"/>
    </row>
    <row r="53" spans="3:52" x14ac:dyDescent="0.25">
      <c r="E53" s="23"/>
      <c r="G53" s="59">
        <v>2.3972445810103866</v>
      </c>
      <c r="H53" s="60">
        <v>2.6482052675436187</v>
      </c>
      <c r="I53" s="16"/>
      <c r="J53" s="16"/>
      <c r="K53" s="16"/>
      <c r="M53" s="13"/>
      <c r="N53" s="16"/>
      <c r="O53" s="23"/>
      <c r="P53" s="23"/>
      <c r="Q53" s="13"/>
      <c r="R53" s="59">
        <v>2.5007851729174559</v>
      </c>
      <c r="S53" s="60">
        <v>2.6057189311550313</v>
      </c>
      <c r="T53" s="34"/>
      <c r="AA53" s="16"/>
      <c r="AF53" s="13"/>
      <c r="AI53" s="13">
        <v>2.375846436309156</v>
      </c>
      <c r="AJ53" s="15">
        <v>-1.0898786086993548</v>
      </c>
      <c r="AW53" s="52"/>
      <c r="AX53" s="16"/>
      <c r="AZ53" s="16"/>
    </row>
    <row r="54" spans="3:52" x14ac:dyDescent="0.25">
      <c r="E54" s="23"/>
      <c r="G54" s="59">
        <v>2.4294292643817879</v>
      </c>
      <c r="H54" s="60">
        <v>2.7260586304480823</v>
      </c>
      <c r="I54" s="16"/>
      <c r="J54" s="16"/>
      <c r="K54" s="16"/>
      <c r="M54" s="13"/>
      <c r="N54" s="16"/>
      <c r="O54" s="23"/>
      <c r="P54" s="23"/>
      <c r="Q54" s="13"/>
      <c r="R54" s="59">
        <v>2.5976951859255126</v>
      </c>
      <c r="S54" s="60">
        <v>2.7128077093837613</v>
      </c>
      <c r="T54" s="34"/>
      <c r="AA54" s="16"/>
      <c r="AF54" s="13"/>
      <c r="AI54" s="13">
        <v>2.5007851729174559</v>
      </c>
      <c r="AJ54" s="15">
        <v>-0.73851177507558752</v>
      </c>
      <c r="AW54" s="52"/>
      <c r="AX54" s="16"/>
      <c r="AZ54" s="16"/>
    </row>
    <row r="55" spans="3:52" x14ac:dyDescent="0.25">
      <c r="E55" s="23"/>
      <c r="G55" s="59">
        <v>2.459392487759231</v>
      </c>
      <c r="H55" s="60">
        <v>2.8305288842058562</v>
      </c>
      <c r="I55" s="16"/>
      <c r="J55" s="16"/>
      <c r="K55" s="16"/>
      <c r="M55" s="13"/>
      <c r="N55" s="16"/>
      <c r="O55" s="23"/>
      <c r="P55" s="23"/>
      <c r="Q55" s="13"/>
      <c r="R55" s="59">
        <v>2.6768764319731373</v>
      </c>
      <c r="S55" s="60">
        <v>2.7870704425560331</v>
      </c>
      <c r="T55" s="34"/>
      <c r="AA55" s="16"/>
      <c r="AF55" s="13"/>
      <c r="AI55" s="13">
        <v>2.5976951859255126</v>
      </c>
      <c r="AJ55" s="15">
        <v>-0.52315722463704906</v>
      </c>
      <c r="AW55" s="52"/>
      <c r="AX55" s="16"/>
      <c r="AZ55" s="16"/>
    </row>
    <row r="56" spans="3:52" x14ac:dyDescent="0.25">
      <c r="D56" s="13"/>
      <c r="G56" s="59">
        <v>2.4874212113594747</v>
      </c>
      <c r="H56" s="60">
        <v>2.879666356214492</v>
      </c>
      <c r="I56" s="16"/>
      <c r="J56" s="16"/>
      <c r="K56" s="16"/>
      <c r="M56" s="13"/>
      <c r="N56" s="16"/>
      <c r="O56" s="23"/>
      <c r="P56" s="23"/>
      <c r="Q56" s="13"/>
      <c r="R56" s="59">
        <v>2.7438232216037504</v>
      </c>
      <c r="S56" s="60">
        <v>2.843510503981808</v>
      </c>
      <c r="T56" s="34"/>
      <c r="AA56" s="16"/>
      <c r="AF56" s="13"/>
      <c r="AI56" s="13">
        <v>2.6768764319731373</v>
      </c>
      <c r="AJ56" s="15">
        <v>-0.38364652031327812</v>
      </c>
      <c r="AW56" s="52"/>
      <c r="AX56" s="16"/>
      <c r="AZ56" s="16"/>
    </row>
    <row r="57" spans="3:52" x14ac:dyDescent="0.25">
      <c r="D57" s="13"/>
      <c r="G57" s="59">
        <v>2.5137501500818238</v>
      </c>
      <c r="H57" s="60">
        <v>2.9315096172556063</v>
      </c>
      <c r="I57" s="16"/>
      <c r="J57" s="16"/>
      <c r="K57" s="16"/>
      <c r="M57" s="13"/>
      <c r="N57" s="16"/>
      <c r="O57" s="23"/>
      <c r="P57" s="23"/>
      <c r="Q57" s="13"/>
      <c r="R57" s="59">
        <v>2.8018151685814372</v>
      </c>
      <c r="S57" s="60">
        <v>2.9025553723162552</v>
      </c>
      <c r="T57" s="34"/>
      <c r="AA57" s="16"/>
      <c r="AF57" s="13"/>
      <c r="AI57" s="13">
        <v>2.7438232216037504</v>
      </c>
      <c r="AJ57" s="15">
        <v>-0.14342487600478354</v>
      </c>
      <c r="AW57" s="52"/>
      <c r="AX57" s="16"/>
      <c r="AZ57" s="16"/>
    </row>
    <row r="58" spans="3:52" x14ac:dyDescent="0.25">
      <c r="C58" s="52"/>
      <c r="D58" s="13"/>
      <c r="F58" s="57"/>
      <c r="G58" s="59">
        <v>2.5385737338068561</v>
      </c>
      <c r="H58" s="60">
        <v>2.9877420644339128</v>
      </c>
      <c r="I58" s="16"/>
      <c r="M58" s="13"/>
      <c r="N58" s="16"/>
      <c r="O58" s="23"/>
      <c r="P58" s="23"/>
      <c r="R58" s="59">
        <v>2.8529676910288186</v>
      </c>
      <c r="S58" s="60">
        <v>2.9778846316761229</v>
      </c>
      <c r="T58" s="34"/>
      <c r="AA58" s="16"/>
      <c r="AF58" s="13"/>
      <c r="AI58" s="13">
        <v>2.8018151685814372</v>
      </c>
      <c r="AJ58" s="15">
        <v>4.6240652059473468E-2</v>
      </c>
      <c r="AW58" s="52"/>
      <c r="AX58" s="16"/>
      <c r="AZ58" s="16"/>
    </row>
    <row r="59" spans="3:52" x14ac:dyDescent="0.25">
      <c r="C59" s="52"/>
      <c r="D59" s="13"/>
      <c r="G59" s="59">
        <v>2.562054829656379</v>
      </c>
      <c r="H59" s="60">
        <v>2.9997158074796508</v>
      </c>
      <c r="M59" s="13"/>
      <c r="N59" s="16"/>
      <c r="O59" s="23"/>
      <c r="P59" s="23"/>
      <c r="R59" s="59">
        <v>2.8987251815894934</v>
      </c>
      <c r="S59" s="60">
        <v>3.0013816099959922</v>
      </c>
      <c r="T59" s="34"/>
      <c r="AA59" s="16"/>
      <c r="AC59" s="13"/>
      <c r="AD59" s="52"/>
      <c r="AE59" s="16"/>
      <c r="AF59" s="13"/>
      <c r="AI59" s="13">
        <v>2.8529676910288186</v>
      </c>
      <c r="AJ59" s="15">
        <v>0.35422031416467703</v>
      </c>
      <c r="AW59" s="52"/>
      <c r="AX59" s="16"/>
      <c r="AZ59" s="16"/>
    </row>
    <row r="60" spans="3:52" ht="14.25" customHeight="1" x14ac:dyDescent="0.3">
      <c r="C60" s="52"/>
      <c r="D60" s="13"/>
      <c r="F60" s="57"/>
      <c r="G60" s="59">
        <v>2.5007851729174559</v>
      </c>
      <c r="H60" s="60">
        <v>2.6057189311550313</v>
      </c>
      <c r="J60" s="11"/>
      <c r="K60" s="11"/>
      <c r="M60" s="13"/>
      <c r="N60" s="16"/>
      <c r="O60" s="23"/>
      <c r="P60" s="23"/>
      <c r="R60" s="59">
        <v>2.9401178667477188</v>
      </c>
      <c r="S60" s="60">
        <v>3.0659549571165736</v>
      </c>
      <c r="T60" s="34"/>
      <c r="U60" s="23"/>
      <c r="AA60" s="16"/>
      <c r="AC60" s="13"/>
      <c r="AD60" s="52"/>
      <c r="AE60" s="16"/>
      <c r="AF60" s="13"/>
      <c r="AI60" s="13">
        <v>2.8987251815894934</v>
      </c>
      <c r="AJ60" s="15">
        <v>0.471253319603892</v>
      </c>
      <c r="AW60" s="52"/>
      <c r="AX60" s="16"/>
      <c r="AZ60" s="16"/>
    </row>
    <row r="61" spans="3:52" x14ac:dyDescent="0.25">
      <c r="C61" s="52"/>
      <c r="D61" s="13"/>
      <c r="F61" s="57" t="s">
        <v>56</v>
      </c>
      <c r="G61" s="59">
        <v>2.5976951859255126</v>
      </c>
      <c r="H61" s="60">
        <v>2.7128077093837613</v>
      </c>
      <c r="I61" s="57" t="s">
        <v>56</v>
      </c>
      <c r="J61" s="52"/>
      <c r="K61" s="16"/>
      <c r="L61" s="18"/>
      <c r="M61" s="13"/>
      <c r="N61" s="16"/>
      <c r="Q61" s="57"/>
      <c r="R61" s="59">
        <v>2.9779064276371185</v>
      </c>
      <c r="S61" s="60">
        <v>3.1102656225389094</v>
      </c>
      <c r="T61" s="34"/>
      <c r="U61" s="57"/>
      <c r="V61" s="2"/>
      <c r="W61" s="57"/>
      <c r="X61" s="57"/>
      <c r="Y61" s="57"/>
      <c r="AC61" s="13"/>
      <c r="AD61" s="52"/>
      <c r="AE61" s="16"/>
      <c r="AF61" s="13"/>
      <c r="AI61" s="13">
        <v>2.9401178667477188</v>
      </c>
      <c r="AJ61" s="15">
        <v>0.81330101879100936</v>
      </c>
      <c r="AW61" s="52"/>
      <c r="AX61" s="16"/>
      <c r="AY61" s="16"/>
    </row>
    <row r="62" spans="3:52" x14ac:dyDescent="0.25">
      <c r="C62" s="52"/>
      <c r="D62" s="13"/>
      <c r="F62" s="57"/>
      <c r="G62" s="59">
        <v>2.6768764319731373</v>
      </c>
      <c r="H62" s="60">
        <v>2.7870704425560331</v>
      </c>
      <c r="I62" s="16"/>
      <c r="J62" s="52"/>
      <c r="K62" s="16"/>
      <c r="M62" s="13"/>
      <c r="N62" s="16"/>
      <c r="R62" s="59">
        <v>3.0126685338963304</v>
      </c>
      <c r="S62" s="60">
        <v>3.1794652700551498</v>
      </c>
      <c r="T62" s="34"/>
      <c r="V62" s="2"/>
      <c r="AC62" s="13"/>
      <c r="AD62" s="52"/>
      <c r="AE62" s="16"/>
      <c r="AF62" s="13"/>
      <c r="AI62" s="13">
        <v>2.9779064276371185</v>
      </c>
      <c r="AJ62" s="15">
        <v>1.0571602454017115</v>
      </c>
      <c r="AW62" s="52"/>
      <c r="AX62" s="16"/>
      <c r="AY62" s="16"/>
    </row>
    <row r="63" spans="3:52" x14ac:dyDescent="0.25">
      <c r="C63" s="52"/>
      <c r="D63" s="13"/>
      <c r="F63" s="57"/>
      <c r="G63" s="59">
        <v>2.7438232216037504</v>
      </c>
      <c r="H63" s="60">
        <v>2.843510503981808</v>
      </c>
      <c r="I63" s="16"/>
      <c r="J63" s="52"/>
      <c r="K63" s="16"/>
      <c r="M63" s="13"/>
      <c r="N63" s="16"/>
      <c r="R63" s="59">
        <v>3.0448532172677316</v>
      </c>
      <c r="S63" s="60">
        <v>3.1992960095354275</v>
      </c>
      <c r="T63" s="34"/>
      <c r="V63" s="55"/>
      <c r="AB63" s="55"/>
      <c r="AC63" s="13"/>
      <c r="AD63" s="52"/>
      <c r="AE63" s="16"/>
      <c r="AF63" s="13"/>
      <c r="AI63" s="13">
        <v>3.0126685338963304</v>
      </c>
      <c r="AJ63" s="15">
        <v>1.4521247160531479</v>
      </c>
      <c r="AW63" s="52"/>
      <c r="AX63" s="16"/>
      <c r="AY63" s="16"/>
    </row>
    <row r="64" spans="3:52" x14ac:dyDescent="0.25">
      <c r="C64" s="52"/>
      <c r="D64" s="13"/>
      <c r="F64" s="57"/>
      <c r="G64" s="59">
        <v>2.8018151685814372</v>
      </c>
      <c r="H64" s="60">
        <v>2.9025553723162552</v>
      </c>
      <c r="I64" s="16"/>
      <c r="J64" s="52"/>
      <c r="K64" s="16"/>
      <c r="M64" s="13"/>
      <c r="N64" s="16"/>
      <c r="R64" s="59">
        <v>3.0748164406451748</v>
      </c>
      <c r="S64" s="60">
        <v>3.2678760595685694</v>
      </c>
      <c r="T64" s="34"/>
      <c r="AC64" s="13"/>
      <c r="AD64" s="52"/>
      <c r="AE64" s="16"/>
      <c r="AF64" s="13"/>
      <c r="AI64" s="13">
        <v>3.0448532172677316</v>
      </c>
      <c r="AJ64" s="15">
        <v>1.6900700458275921</v>
      </c>
      <c r="AW64" s="52"/>
      <c r="AX64" s="16"/>
      <c r="AY64" s="16"/>
    </row>
    <row r="65" spans="3:51" x14ac:dyDescent="0.25">
      <c r="C65" s="52"/>
      <c r="D65" s="13"/>
      <c r="F65" s="57"/>
      <c r="G65" s="59">
        <v>2.8529676910288186</v>
      </c>
      <c r="H65" s="60">
        <v>2.9778846316761229</v>
      </c>
      <c r="I65" s="16"/>
      <c r="J65" s="52"/>
      <c r="K65" s="16"/>
      <c r="M65" s="13"/>
      <c r="N65" s="16"/>
      <c r="R65" s="59">
        <v>2.4446692309385245</v>
      </c>
      <c r="S65" s="60">
        <v>2.4340726467631799</v>
      </c>
      <c r="T65" s="34"/>
      <c r="AC65" s="13"/>
      <c r="AD65" s="52"/>
      <c r="AE65" s="16"/>
      <c r="AF65" s="13"/>
      <c r="AI65" s="13">
        <v>3.0748164406451748</v>
      </c>
      <c r="AJ65" s="15">
        <v>1.8727167444345723</v>
      </c>
      <c r="AW65" s="52"/>
      <c r="AX65" s="16"/>
      <c r="AY65" s="16"/>
    </row>
    <row r="66" spans="3:51" x14ac:dyDescent="0.25">
      <c r="C66" s="52"/>
      <c r="D66" s="13"/>
      <c r="F66" s="57"/>
      <c r="G66" s="59">
        <v>2.8987251815894934</v>
      </c>
      <c r="H66" s="60">
        <v>3.0013816099959922</v>
      </c>
      <c r="I66" s="16"/>
      <c r="J66" s="52"/>
      <c r="K66" s="16"/>
      <c r="M66" s="13"/>
      <c r="N66" s="16"/>
      <c r="R66" s="59">
        <v>2.6207604899942059</v>
      </c>
      <c r="S66" s="60">
        <v>2.9645864310019219</v>
      </c>
      <c r="T66" s="34"/>
      <c r="AC66" s="13"/>
      <c r="AD66" s="52"/>
      <c r="AE66" s="16"/>
      <c r="AF66" s="13"/>
      <c r="AI66" s="13">
        <v>3.1028451642454185</v>
      </c>
      <c r="AJ66" s="15">
        <v>2.3534153172181926</v>
      </c>
      <c r="AW66" s="52"/>
      <c r="AX66" s="16"/>
      <c r="AY66" s="16"/>
    </row>
    <row r="67" spans="3:51" x14ac:dyDescent="0.25">
      <c r="C67" s="52"/>
      <c r="D67" s="13"/>
      <c r="F67" s="57"/>
      <c r="G67" s="59">
        <v>2.9401178667477188</v>
      </c>
      <c r="H67" s="60">
        <v>3.0659549571165736</v>
      </c>
      <c r="I67" s="16"/>
      <c r="J67" s="52"/>
      <c r="K67" s="16"/>
      <c r="M67" s="13"/>
      <c r="N67" s="16"/>
      <c r="R67" s="59">
        <v>2.7456992266025058</v>
      </c>
      <c r="S67" s="60">
        <v>3.0760790588182192</v>
      </c>
      <c r="T67" s="34"/>
      <c r="AC67" s="13"/>
      <c r="AD67" s="52"/>
      <c r="AE67" s="16"/>
      <c r="AH67" t="s">
        <v>57</v>
      </c>
      <c r="AI67" s="13">
        <v>2.6207604899942059</v>
      </c>
      <c r="AJ67" s="35">
        <v>-2.92</v>
      </c>
      <c r="AW67" s="52"/>
      <c r="AX67" s="16"/>
      <c r="AY67" s="16"/>
    </row>
    <row r="68" spans="3:51" x14ac:dyDescent="0.25">
      <c r="C68" s="52"/>
      <c r="D68" s="13"/>
      <c r="F68" s="57"/>
      <c r="G68" s="59">
        <v>2.9779064276371185</v>
      </c>
      <c r="H68" s="60">
        <v>3.1102656225389094</v>
      </c>
      <c r="I68" s="16"/>
      <c r="J68" s="52"/>
      <c r="K68" s="16"/>
      <c r="M68" s="13"/>
      <c r="N68" s="16"/>
      <c r="R68" s="59">
        <v>2.842609239610562</v>
      </c>
      <c r="S68" s="60">
        <v>3.1965427246360449</v>
      </c>
      <c r="T68" s="34"/>
      <c r="U68" s="7"/>
      <c r="V68" s="7"/>
      <c r="AC68" s="13"/>
      <c r="AD68" s="52"/>
      <c r="AE68" s="16"/>
      <c r="AF68" s="13"/>
      <c r="AI68" s="13">
        <v>2.7456992266025058</v>
      </c>
      <c r="AJ68" s="35">
        <v>-0.68720362665909718</v>
      </c>
      <c r="AW68" s="52"/>
      <c r="AX68" s="16"/>
      <c r="AY68" s="16"/>
    </row>
    <row r="69" spans="3:51" x14ac:dyDescent="0.25">
      <c r="C69" s="52"/>
      <c r="D69" s="13"/>
      <c r="F69" s="57"/>
      <c r="G69" s="59">
        <v>3.0126685338963304</v>
      </c>
      <c r="H69" s="60">
        <v>3.1794652700551498</v>
      </c>
      <c r="I69" s="16"/>
      <c r="J69" s="52"/>
      <c r="K69" s="16"/>
      <c r="M69" s="13"/>
      <c r="N69" s="16"/>
      <c r="R69" s="59">
        <v>2.9217904856581871</v>
      </c>
      <c r="S69" s="60">
        <v>3.2176345101169059</v>
      </c>
      <c r="T69" s="34"/>
      <c r="U69" s="26"/>
      <c r="V69" s="14"/>
      <c r="AC69" s="13"/>
      <c r="AD69" s="52"/>
      <c r="AE69" s="16"/>
      <c r="AF69" s="13"/>
      <c r="AI69" s="13">
        <v>2.842609239610562</v>
      </c>
      <c r="AJ69" s="35">
        <v>-0.30136327270910018</v>
      </c>
      <c r="AW69" s="52"/>
      <c r="AX69" s="16"/>
      <c r="AY69" s="16"/>
    </row>
    <row r="70" spans="3:51" x14ac:dyDescent="0.25">
      <c r="C70" s="52"/>
      <c r="D70" s="13"/>
      <c r="F70" s="57"/>
      <c r="G70" s="59">
        <v>3.0448532172677316</v>
      </c>
      <c r="H70" s="60">
        <v>3.1992960095354275</v>
      </c>
      <c r="I70" s="16"/>
      <c r="J70" s="52"/>
      <c r="K70" s="16"/>
      <c r="M70" s="13"/>
      <c r="N70" s="16"/>
      <c r="R70" s="59">
        <v>2.9887372752888002</v>
      </c>
      <c r="S70" s="60">
        <v>3.291537138035781</v>
      </c>
      <c r="T70" s="34"/>
      <c r="U70" s="26"/>
      <c r="V70" s="14"/>
      <c r="AC70" s="13"/>
      <c r="AD70" s="52"/>
      <c r="AE70" s="16"/>
      <c r="AF70" s="13"/>
      <c r="AI70" s="13">
        <v>2.9217904856581871</v>
      </c>
      <c r="AJ70" s="35">
        <v>0.54277722357259317</v>
      </c>
      <c r="AW70" s="52"/>
      <c r="AX70" s="16"/>
      <c r="AY70" s="16"/>
    </row>
    <row r="71" spans="3:51" x14ac:dyDescent="0.25">
      <c r="C71" s="52"/>
      <c r="D71" s="13"/>
      <c r="F71" s="57"/>
      <c r="G71" s="59">
        <v>3.0748164406451748</v>
      </c>
      <c r="H71" s="60">
        <v>3.2678760595685694</v>
      </c>
      <c r="I71" s="16"/>
      <c r="J71" s="52"/>
      <c r="K71" s="16"/>
      <c r="M71" s="13"/>
      <c r="N71" s="16"/>
      <c r="R71" s="59">
        <v>3.046729222266487</v>
      </c>
      <c r="S71" s="60">
        <v>3.3541360936235378</v>
      </c>
      <c r="T71" s="34"/>
      <c r="U71" s="26"/>
      <c r="V71" s="14"/>
      <c r="AC71" s="13"/>
      <c r="AD71" s="52"/>
      <c r="AE71" s="16"/>
      <c r="AF71" s="13"/>
      <c r="AI71" s="13">
        <v>2.9887372752888002</v>
      </c>
      <c r="AJ71" s="35">
        <v>0.88997342355678144</v>
      </c>
      <c r="AW71" s="52"/>
      <c r="AX71" s="16"/>
      <c r="AY71" s="16"/>
    </row>
    <row r="72" spans="3:51" x14ac:dyDescent="0.25">
      <c r="C72" s="52"/>
      <c r="D72" s="13"/>
      <c r="F72" s="57"/>
      <c r="G72" s="59">
        <v>2.4446692309385245</v>
      </c>
      <c r="H72" s="60">
        <v>2.4340726467631799</v>
      </c>
      <c r="I72" s="16"/>
      <c r="J72" s="52"/>
      <c r="K72" s="16"/>
      <c r="M72" s="13"/>
      <c r="N72" s="16"/>
      <c r="R72" s="59">
        <v>3.0978817447138685</v>
      </c>
      <c r="S72" s="60">
        <v>3.3918090197916415</v>
      </c>
      <c r="T72" s="34"/>
      <c r="U72" s="26"/>
      <c r="V72" s="14"/>
      <c r="AC72" s="13"/>
      <c r="AD72" s="52"/>
      <c r="AE72" s="16"/>
      <c r="AF72" s="13"/>
      <c r="AI72" s="13">
        <v>3.046729222266487</v>
      </c>
      <c r="AJ72" s="35">
        <v>1.1086626245216114</v>
      </c>
      <c r="AW72" s="52"/>
      <c r="AX72" s="16"/>
      <c r="AY72" s="16"/>
    </row>
    <row r="73" spans="3:51" x14ac:dyDescent="0.25">
      <c r="C73" s="52"/>
      <c r="D73" s="13"/>
      <c r="F73" s="57" t="s">
        <v>196</v>
      </c>
      <c r="G73" s="59">
        <v>2.6207604899942059</v>
      </c>
      <c r="H73" s="60">
        <v>2.9645864310019219</v>
      </c>
      <c r="I73" s="57" t="s">
        <v>196</v>
      </c>
      <c r="J73" s="52"/>
      <c r="K73" s="16"/>
      <c r="M73" s="16"/>
      <c r="N73" s="16"/>
      <c r="R73" s="59">
        <v>3.1436392352745433</v>
      </c>
      <c r="S73" s="60">
        <v>3.3918090197916415</v>
      </c>
      <c r="T73" s="34"/>
      <c r="U73" s="26"/>
      <c r="V73" s="14"/>
      <c r="AC73" s="13"/>
      <c r="AD73" s="52"/>
      <c r="AE73" s="16"/>
      <c r="AF73" s="16"/>
      <c r="AI73" s="13">
        <v>3.0978817447138685</v>
      </c>
      <c r="AJ73" s="35">
        <v>1.3658998223058187</v>
      </c>
      <c r="AW73" s="52"/>
      <c r="AX73" s="16"/>
      <c r="AY73" s="16"/>
    </row>
    <row r="74" spans="3:51" x14ac:dyDescent="0.25">
      <c r="C74" s="52"/>
      <c r="D74" s="13"/>
      <c r="F74" s="57"/>
      <c r="G74" s="59">
        <v>2.7456992266025058</v>
      </c>
      <c r="H74" s="60">
        <v>3.0760790588182192</v>
      </c>
      <c r="I74" s="16"/>
      <c r="J74" s="52"/>
      <c r="K74" s="16"/>
      <c r="M74" s="16"/>
      <c r="N74" s="16"/>
      <c r="R74" s="59">
        <v>3.1850319204327686</v>
      </c>
      <c r="S74" s="60">
        <v>3.4357606049553309</v>
      </c>
      <c r="T74" s="34"/>
      <c r="U74" s="26"/>
      <c r="V74" s="14"/>
      <c r="AC74" s="13"/>
      <c r="AD74" s="52"/>
      <c r="AE74" s="16"/>
      <c r="AF74" s="16"/>
      <c r="AI74" s="13">
        <v>3.1436392352745433</v>
      </c>
      <c r="AJ74" s="35">
        <v>1.5934246933566085</v>
      </c>
      <c r="AW74" s="52"/>
      <c r="AX74" s="16"/>
      <c r="AY74" s="16"/>
    </row>
    <row r="75" spans="3:51" x14ac:dyDescent="0.25">
      <c r="C75" s="16"/>
      <c r="D75" s="13"/>
      <c r="E75" s="57"/>
      <c r="F75" s="57"/>
      <c r="G75" s="59">
        <v>2.842609239610562</v>
      </c>
      <c r="H75" s="60">
        <v>3.1965427246360449</v>
      </c>
      <c r="I75" s="16"/>
      <c r="J75" s="52"/>
      <c r="K75" s="16"/>
      <c r="M75" s="16"/>
      <c r="N75" s="16"/>
      <c r="R75" s="59">
        <v>3.2228204813221684</v>
      </c>
      <c r="S75" s="60">
        <v>3.5637655810763773</v>
      </c>
      <c r="T75" s="34"/>
      <c r="U75" s="26"/>
      <c r="V75" s="14"/>
      <c r="AC75" s="13"/>
      <c r="AD75" s="52"/>
      <c r="AE75" s="16"/>
      <c r="AI75" s="13">
        <v>3.1850319204327686</v>
      </c>
      <c r="AJ75" s="35">
        <v>1.8985394315401074</v>
      </c>
      <c r="AW75" s="52"/>
      <c r="AX75" s="16"/>
      <c r="AY75" s="16"/>
    </row>
    <row r="76" spans="3:51" x14ac:dyDescent="0.25">
      <c r="C76" s="16"/>
      <c r="D76" s="13"/>
      <c r="E76" s="57"/>
      <c r="F76" s="57"/>
      <c r="G76" s="59">
        <v>2.9217904856581871</v>
      </c>
      <c r="H76" s="60">
        <v>3.2176345101169059</v>
      </c>
      <c r="I76" s="16"/>
      <c r="J76" s="52"/>
      <c r="K76" s="16"/>
      <c r="M76" s="16"/>
      <c r="N76" s="16"/>
      <c r="R76" s="59">
        <v>2.4446692309385245</v>
      </c>
      <c r="S76" s="60">
        <v>2.5013557336344938</v>
      </c>
      <c r="U76" s="26"/>
      <c r="V76" s="14"/>
      <c r="AC76" s="13"/>
      <c r="AD76" s="52"/>
      <c r="AE76" s="16"/>
      <c r="AF76" s="62"/>
      <c r="AI76" s="13">
        <v>3.2228204813221684</v>
      </c>
      <c r="AJ76" s="35">
        <v>1.9262373834566084</v>
      </c>
      <c r="AW76" s="52"/>
      <c r="AX76" s="16"/>
      <c r="AY76" s="16"/>
    </row>
    <row r="77" spans="3:51" x14ac:dyDescent="0.25">
      <c r="C77" s="16"/>
      <c r="D77" s="13"/>
      <c r="E77" s="57"/>
      <c r="F77" s="57"/>
      <c r="G77" s="59">
        <v>2.9887372752888002</v>
      </c>
      <c r="H77" s="60">
        <v>3.291537138035781</v>
      </c>
      <c r="I77" s="16"/>
      <c r="J77" s="52"/>
      <c r="K77" s="16"/>
      <c r="M77" s="16"/>
      <c r="N77" s="16"/>
      <c r="R77" s="59">
        <v>2.6207604899942059</v>
      </c>
      <c r="S77" s="60">
        <v>2.997967754293549</v>
      </c>
      <c r="U77" s="26"/>
      <c r="V77" s="14"/>
      <c r="AC77" s="13"/>
      <c r="AD77" s="52"/>
      <c r="AE77" s="16"/>
      <c r="AF77" s="62"/>
      <c r="AI77" s="13">
        <v>3.2575825875813802</v>
      </c>
      <c r="AJ77" s="35">
        <v>1.9544957124189999</v>
      </c>
      <c r="AX77" s="16"/>
    </row>
    <row r="78" spans="3:51" x14ac:dyDescent="0.25">
      <c r="C78" s="16"/>
      <c r="D78" s="13"/>
      <c r="E78" s="57"/>
      <c r="F78" s="57"/>
      <c r="G78" s="59">
        <v>3.046729222266487</v>
      </c>
      <c r="H78" s="60">
        <v>3.3541360936235378</v>
      </c>
      <c r="I78" s="16"/>
      <c r="M78" s="16"/>
      <c r="N78" s="16"/>
      <c r="R78" s="59">
        <v>2.7456992266025058</v>
      </c>
      <c r="S78" s="60">
        <v>3.2912985466628624</v>
      </c>
      <c r="U78" s="26"/>
      <c r="V78" s="14"/>
      <c r="AC78" s="13"/>
      <c r="AD78" s="52"/>
      <c r="AE78" s="16"/>
      <c r="AF78" s="62"/>
      <c r="AI78" s="13">
        <v>3.2897672709527814</v>
      </c>
      <c r="AJ78" s="35">
        <v>2.0967992968651239</v>
      </c>
      <c r="AW78" s="52"/>
      <c r="AX78" s="16"/>
      <c r="AY78" s="16"/>
    </row>
    <row r="79" spans="3:51" ht="18" customHeight="1" x14ac:dyDescent="0.3">
      <c r="C79" s="16"/>
      <c r="D79" s="13"/>
      <c r="E79" s="57"/>
      <c r="F79" s="57"/>
      <c r="G79" s="59">
        <v>3.0978817447138685</v>
      </c>
      <c r="H79" s="60">
        <v>3.3918090197916415</v>
      </c>
      <c r="I79" s="16" t="s">
        <v>16</v>
      </c>
      <c r="J79" s="11"/>
      <c r="K79" s="11"/>
      <c r="M79" s="16"/>
      <c r="N79" s="16"/>
      <c r="R79" s="59">
        <v>2.842609239610562</v>
      </c>
      <c r="S79" s="60">
        <v>3.3930898685785857</v>
      </c>
      <c r="U79" s="26"/>
      <c r="V79" s="14"/>
      <c r="AC79" s="13"/>
      <c r="AD79" s="52"/>
      <c r="AE79" s="16"/>
      <c r="AF79" s="62"/>
      <c r="AI79" s="13">
        <v>3.3197304943302246</v>
      </c>
      <c r="AJ79" s="35">
        <v>2.478089016688521</v>
      </c>
      <c r="AW79" s="52"/>
      <c r="AX79" s="16"/>
      <c r="AY79" s="16"/>
    </row>
    <row r="80" spans="3:51" x14ac:dyDescent="0.25">
      <c r="C80" s="16"/>
      <c r="D80" s="13"/>
      <c r="E80" s="57"/>
      <c r="F80" s="57"/>
      <c r="G80" s="59">
        <v>3.1436392352745433</v>
      </c>
      <c r="H80" s="60">
        <v>3.3918090197916415</v>
      </c>
      <c r="I80" s="16"/>
      <c r="J80" s="52"/>
      <c r="K80" s="16"/>
      <c r="M80" s="16"/>
      <c r="N80" s="16"/>
      <c r="R80" s="59">
        <v>2.9217904856581871</v>
      </c>
      <c r="S80" s="60">
        <v>3.8228469643798131</v>
      </c>
      <c r="U80" s="26"/>
      <c r="V80" s="14"/>
      <c r="AC80" s="13"/>
      <c r="AD80" s="52"/>
      <c r="AE80" s="16"/>
      <c r="AF80" s="62"/>
      <c r="AH80" t="s">
        <v>58</v>
      </c>
      <c r="AI80" s="13">
        <v>2.4446692309385245</v>
      </c>
      <c r="AJ80" s="15">
        <v>-1.27</v>
      </c>
      <c r="AW80" s="52"/>
      <c r="AX80" s="16"/>
      <c r="AY80" s="16"/>
    </row>
    <row r="81" spans="3:51" x14ac:dyDescent="0.25">
      <c r="C81" s="16"/>
      <c r="D81" s="13"/>
      <c r="E81" s="57"/>
      <c r="F81" s="57"/>
      <c r="G81" s="59">
        <v>3.1850319204327686</v>
      </c>
      <c r="H81" s="60">
        <v>3.4357606049553309</v>
      </c>
      <c r="I81" s="16"/>
      <c r="J81" s="52"/>
      <c r="K81" s="16"/>
      <c r="M81" s="16"/>
      <c r="N81" s="16"/>
      <c r="U81" s="26"/>
      <c r="V81" s="14"/>
      <c r="AC81" s="13"/>
      <c r="AD81" s="52"/>
      <c r="AE81" s="16"/>
      <c r="AF81" s="62"/>
      <c r="AI81" s="13">
        <v>2.6207604899942059</v>
      </c>
      <c r="AJ81" s="15">
        <v>-0.79750877807629927</v>
      </c>
      <c r="AW81" s="52"/>
      <c r="AX81" s="16"/>
      <c r="AY81" s="16"/>
    </row>
    <row r="82" spans="3:51" x14ac:dyDescent="0.25">
      <c r="C82" s="16"/>
      <c r="D82" s="13"/>
      <c r="E82" s="57"/>
      <c r="F82" s="57"/>
      <c r="G82" s="59">
        <v>3.2228204813221684</v>
      </c>
      <c r="H82" s="60">
        <v>3.5637655810763773</v>
      </c>
      <c r="I82" s="16"/>
      <c r="J82" s="52"/>
      <c r="K82" s="16"/>
      <c r="M82" s="16"/>
      <c r="N82" s="16"/>
      <c r="U82" s="26"/>
      <c r="V82" s="14"/>
      <c r="AC82" s="13"/>
      <c r="AD82" s="52"/>
      <c r="AE82" s="16"/>
      <c r="AF82" s="62"/>
      <c r="AI82" s="13">
        <v>2.7456992266025058</v>
      </c>
      <c r="AJ82" s="15">
        <v>-0.26716043673098411</v>
      </c>
      <c r="AW82" s="52"/>
      <c r="AX82" s="16"/>
      <c r="AY82" s="16"/>
    </row>
    <row r="83" spans="3:51" x14ac:dyDescent="0.25">
      <c r="C83" s="16"/>
      <c r="D83" s="13"/>
      <c r="E83" s="57"/>
      <c r="F83" s="57"/>
      <c r="G83" s="59">
        <v>2.4446692309385245</v>
      </c>
      <c r="H83" s="60">
        <v>2.5013557336344938</v>
      </c>
      <c r="I83" s="16"/>
      <c r="J83" s="52"/>
      <c r="K83" s="16"/>
      <c r="M83" s="16"/>
      <c r="N83" s="16"/>
      <c r="U83" s="26"/>
      <c r="V83" s="14"/>
      <c r="AC83" s="13"/>
      <c r="AD83" s="52"/>
      <c r="AE83" s="16"/>
      <c r="AF83" s="62"/>
      <c r="AI83" s="13">
        <v>2.842609239610562</v>
      </c>
      <c r="AJ83" s="15">
        <v>7.2346703585382893E-2</v>
      </c>
      <c r="AW83" s="52"/>
      <c r="AX83" s="16"/>
      <c r="AY83" s="16"/>
    </row>
    <row r="84" spans="3:51" x14ac:dyDescent="0.25">
      <c r="C84" s="16"/>
      <c r="D84" s="13"/>
      <c r="E84" s="57"/>
      <c r="F84" s="57" t="s">
        <v>59</v>
      </c>
      <c r="G84" s="59">
        <v>2.6207604899942059</v>
      </c>
      <c r="H84" s="60">
        <v>2.997967754293549</v>
      </c>
      <c r="I84" s="57" t="s">
        <v>59</v>
      </c>
      <c r="J84" s="52"/>
      <c r="K84" s="16"/>
      <c r="M84" s="16"/>
      <c r="N84" s="16"/>
      <c r="AC84" s="13"/>
      <c r="AD84" s="52"/>
      <c r="AE84" s="16"/>
      <c r="AF84" s="62"/>
      <c r="AI84" s="13">
        <v>2.9217904856581871</v>
      </c>
      <c r="AJ84" s="15">
        <v>0.45675840249571492</v>
      </c>
      <c r="AW84" s="52"/>
      <c r="AX84" s="16"/>
      <c r="AY84" s="16"/>
    </row>
    <row r="85" spans="3:51" x14ac:dyDescent="0.25">
      <c r="C85" s="16"/>
      <c r="D85" s="13"/>
      <c r="E85" s="57"/>
      <c r="F85" s="57"/>
      <c r="G85" s="59">
        <v>2.7456992266025058</v>
      </c>
      <c r="H85" s="60">
        <v>3.2912985466628624</v>
      </c>
      <c r="I85" s="16"/>
      <c r="J85" s="52"/>
      <c r="K85" s="16"/>
      <c r="M85" s="16"/>
      <c r="N85" s="16"/>
      <c r="AC85" s="13"/>
      <c r="AD85" s="52"/>
      <c r="AE85" s="16"/>
      <c r="AI85" s="13">
        <v>2.9887372752888002</v>
      </c>
      <c r="AJ85" s="15">
        <v>1.0273032609633277</v>
      </c>
      <c r="AW85" s="52"/>
      <c r="AX85" s="16"/>
      <c r="AY85" s="16"/>
    </row>
    <row r="86" spans="3:51" x14ac:dyDescent="0.25">
      <c r="C86" s="16"/>
      <c r="D86" s="13"/>
      <c r="E86" s="57"/>
      <c r="F86" s="57"/>
      <c r="G86" s="59">
        <v>2.842609239610562</v>
      </c>
      <c r="H86" s="60">
        <v>3.3930898685785857</v>
      </c>
      <c r="I86" s="16"/>
      <c r="J86" s="52"/>
      <c r="K86" s="16"/>
      <c r="M86" s="16"/>
      <c r="N86" s="16"/>
      <c r="AC86" s="13"/>
      <c r="AD86" s="52"/>
      <c r="AE86" s="16"/>
      <c r="AI86" s="13">
        <v>3.046729222266487</v>
      </c>
      <c r="AJ86" s="15">
        <v>1.3108359498682975</v>
      </c>
      <c r="AW86" s="52"/>
      <c r="AX86" s="16"/>
      <c r="AY86" s="16"/>
    </row>
    <row r="87" spans="3:51" x14ac:dyDescent="0.25">
      <c r="C87" s="16"/>
      <c r="D87" s="13"/>
      <c r="E87" s="57"/>
      <c r="F87" s="57"/>
      <c r="G87" s="59">
        <v>2.9217904856581871</v>
      </c>
      <c r="H87" s="60">
        <v>3.8228469643798131</v>
      </c>
      <c r="I87" s="16"/>
      <c r="J87" s="52"/>
      <c r="K87" s="16"/>
      <c r="M87" s="13"/>
      <c r="AI87" s="13">
        <v>3.0978817447138685</v>
      </c>
      <c r="AJ87" s="15">
        <v>1.5047269583450693</v>
      </c>
      <c r="AW87" s="52"/>
      <c r="AX87" s="16"/>
      <c r="AY87" s="16"/>
    </row>
    <row r="88" spans="3:51" x14ac:dyDescent="0.25">
      <c r="C88" s="16"/>
      <c r="D88" s="13"/>
      <c r="E88" s="57"/>
      <c r="F88" s="57"/>
      <c r="I88" s="16"/>
      <c r="J88" s="52"/>
      <c r="K88" s="16"/>
      <c r="M88" s="13"/>
      <c r="AI88" s="13">
        <v>3.1436392352745433</v>
      </c>
      <c r="AJ88" s="15">
        <v>1.725269727959222</v>
      </c>
      <c r="AW88" s="52"/>
      <c r="AX88" s="16"/>
      <c r="AY88" s="16"/>
    </row>
    <row r="89" spans="3:51" x14ac:dyDescent="0.25">
      <c r="C89" s="16"/>
      <c r="D89" s="13"/>
      <c r="E89" s="57"/>
      <c r="F89" s="57"/>
      <c r="I89" s="16"/>
      <c r="J89" s="52"/>
      <c r="K89" s="16"/>
      <c r="M89" s="13"/>
      <c r="AI89" s="13">
        <v>3.1850319204327686</v>
      </c>
      <c r="AJ89" s="15">
        <v>1.9852272523961483</v>
      </c>
      <c r="AW89" s="52"/>
      <c r="AX89" s="16"/>
      <c r="AY89" s="16"/>
    </row>
    <row r="90" spans="3:51" x14ac:dyDescent="0.25">
      <c r="C90" s="16"/>
      <c r="D90" s="13"/>
      <c r="E90" s="57"/>
      <c r="F90" s="57"/>
      <c r="I90" s="16"/>
      <c r="J90" s="52"/>
      <c r="K90" s="16"/>
      <c r="M90" s="13"/>
      <c r="AI90" s="13">
        <v>3.2228204813221684</v>
      </c>
      <c r="AJ90" s="15">
        <v>2.3084160133048393</v>
      </c>
      <c r="AW90" s="52"/>
      <c r="AX90" s="16"/>
      <c r="AY90" s="16"/>
    </row>
    <row r="91" spans="3:51" x14ac:dyDescent="0.25">
      <c r="C91" s="16"/>
      <c r="D91" s="13"/>
      <c r="E91" s="57"/>
      <c r="F91" s="57"/>
      <c r="I91" s="16"/>
      <c r="J91" s="52"/>
      <c r="K91" s="16"/>
      <c r="M91" s="13"/>
      <c r="AI91" s="13">
        <v>3.2575825875813802</v>
      </c>
      <c r="AJ91" s="15">
        <v>2.5945721196041927</v>
      </c>
      <c r="AW91" s="52"/>
      <c r="AX91" s="16"/>
      <c r="AY91" s="16"/>
    </row>
    <row r="92" spans="3:51" x14ac:dyDescent="0.25">
      <c r="C92" s="16"/>
      <c r="D92" s="13"/>
      <c r="E92" s="57"/>
      <c r="F92" s="57"/>
      <c r="I92" s="16"/>
      <c r="J92" s="52"/>
      <c r="K92" s="16"/>
      <c r="AI92" s="13">
        <v>3.2897672709527814</v>
      </c>
      <c r="AJ92" s="15">
        <v>2.7258193546438849</v>
      </c>
      <c r="AW92" s="52"/>
      <c r="AX92" s="16"/>
      <c r="AY92" s="16"/>
    </row>
    <row r="93" spans="3:51" x14ac:dyDescent="0.25">
      <c r="C93" s="16"/>
      <c r="D93" s="13"/>
      <c r="E93" s="57"/>
      <c r="F93" s="57"/>
      <c r="I93" s="16"/>
      <c r="J93" s="52"/>
      <c r="K93" s="16"/>
      <c r="AI93" s="13">
        <v>3.3197304943302246</v>
      </c>
      <c r="AJ93" s="15">
        <v>3.1653640048896268</v>
      </c>
      <c r="AW93" s="52"/>
      <c r="AX93" s="16"/>
      <c r="AY93" s="16"/>
    </row>
    <row r="94" spans="3:51" x14ac:dyDescent="0.25">
      <c r="C94" s="16"/>
      <c r="D94" s="13"/>
      <c r="E94" s="57"/>
      <c r="F94" s="57"/>
      <c r="I94" s="16"/>
      <c r="J94" s="52"/>
      <c r="K94" s="16"/>
      <c r="AH94" t="s">
        <v>59</v>
      </c>
      <c r="AI94" s="13">
        <v>2.60031932975166</v>
      </c>
      <c r="AJ94" s="35">
        <v>-1.7666467684129799</v>
      </c>
    </row>
    <row r="95" spans="3:51" x14ac:dyDescent="0.25">
      <c r="C95" s="16"/>
      <c r="D95" s="13"/>
      <c r="E95" s="57"/>
      <c r="F95" s="57"/>
      <c r="I95" s="16"/>
      <c r="J95" s="52"/>
      <c r="K95" s="16"/>
      <c r="AI95" s="13">
        <v>2.7764105888073423</v>
      </c>
      <c r="AJ95" s="35">
        <v>3.9896496999312248E-2</v>
      </c>
    </row>
    <row r="96" spans="3:51" x14ac:dyDescent="0.25">
      <c r="C96" s="16"/>
      <c r="D96" s="13"/>
      <c r="E96" s="57"/>
      <c r="F96" s="57"/>
      <c r="I96" s="16"/>
      <c r="J96" s="52"/>
      <c r="K96" s="16"/>
      <c r="AI96" s="13">
        <v>2.9013493254156422</v>
      </c>
      <c r="AJ96" s="35">
        <v>0.30163517495906905</v>
      </c>
    </row>
    <row r="97" spans="3:36" x14ac:dyDescent="0.25">
      <c r="C97" s="16"/>
      <c r="D97" s="13"/>
      <c r="E97" s="57"/>
      <c r="F97" s="57"/>
      <c r="I97" s="16"/>
      <c r="J97" s="52"/>
      <c r="K97" s="16"/>
      <c r="AI97" s="13">
        <v>2.9982593384236988</v>
      </c>
      <c r="AJ97" s="35">
        <v>0.42134471426726977</v>
      </c>
    </row>
    <row r="98" spans="3:36" x14ac:dyDescent="0.25">
      <c r="C98" s="16"/>
      <c r="D98" s="13"/>
      <c r="E98" s="57"/>
      <c r="F98" s="57"/>
      <c r="I98" s="16"/>
      <c r="J98" s="52"/>
      <c r="K98" s="16"/>
      <c r="AI98" s="13">
        <v>3.0774405844713235</v>
      </c>
      <c r="AJ98" s="35">
        <v>1.055371913283573</v>
      </c>
    </row>
    <row r="99" spans="3:36" x14ac:dyDescent="0.25">
      <c r="C99" s="34"/>
      <c r="D99" s="28"/>
      <c r="E99" s="57"/>
      <c r="F99" s="57"/>
      <c r="G99" s="34"/>
      <c r="I99" s="16"/>
      <c r="AI99" s="13">
        <v>3.1443873741019366</v>
      </c>
      <c r="AJ99" s="35">
        <v>1.3514553386715109</v>
      </c>
    </row>
    <row r="100" spans="3:36" x14ac:dyDescent="0.25">
      <c r="C100" s="34"/>
      <c r="D100" s="28"/>
      <c r="E100" s="57"/>
      <c r="F100" s="57"/>
      <c r="G100" s="36"/>
      <c r="I100" s="16"/>
      <c r="AI100" s="13">
        <v>3.2023793210796234</v>
      </c>
      <c r="AJ100" s="35">
        <v>1.4167192430726931</v>
      </c>
    </row>
    <row r="101" spans="3:36" x14ac:dyDescent="0.25">
      <c r="C101" s="34"/>
      <c r="D101" s="28"/>
      <c r="E101" s="57"/>
      <c r="F101" s="36"/>
      <c r="G101" s="36"/>
      <c r="H101" s="16"/>
      <c r="J101" s="16"/>
      <c r="AI101" s="13">
        <v>3.2535318435270049</v>
      </c>
      <c r="AJ101" s="35">
        <v>1.6238902007672569</v>
      </c>
    </row>
    <row r="102" spans="3:36" x14ac:dyDescent="0.25">
      <c r="C102" s="34"/>
      <c r="D102" s="28"/>
      <c r="E102" s="57"/>
      <c r="F102" s="93"/>
      <c r="G102" s="34"/>
      <c r="H102" s="16"/>
      <c r="AI102" s="13">
        <v>3.2992893340876801</v>
      </c>
      <c r="AJ102" s="35">
        <v>1.7891681228699581</v>
      </c>
    </row>
    <row r="103" spans="3:36" ht="18.75" x14ac:dyDescent="0.3">
      <c r="C103" s="34"/>
      <c r="D103" s="28"/>
      <c r="E103" s="57"/>
      <c r="F103" s="20"/>
      <c r="G103" s="34"/>
      <c r="H103" s="16"/>
      <c r="J103" s="11"/>
      <c r="K103" s="11"/>
      <c r="AI103" s="13">
        <v>3.340682019245905</v>
      </c>
      <c r="AJ103" s="35">
        <v>2.176232837528806</v>
      </c>
    </row>
    <row r="104" spans="3:36" x14ac:dyDescent="0.25">
      <c r="C104" s="16"/>
      <c r="D104" s="13"/>
      <c r="E104" s="57"/>
      <c r="G104" s="13"/>
      <c r="AI104" s="13">
        <v>3.3784705801353048</v>
      </c>
      <c r="AJ104" s="35">
        <v>2.9188991014801164</v>
      </c>
    </row>
    <row r="105" spans="3:36" x14ac:dyDescent="0.25">
      <c r="C105" s="16"/>
      <c r="D105" s="13"/>
      <c r="E105" s="57"/>
      <c r="G105" s="13"/>
    </row>
    <row r="106" spans="3:36" x14ac:dyDescent="0.25">
      <c r="C106" s="16"/>
      <c r="D106" s="13"/>
      <c r="E106" s="57"/>
      <c r="G106" s="13"/>
      <c r="H106" s="16"/>
    </row>
    <row r="107" spans="3:36" x14ac:dyDescent="0.25">
      <c r="C107" s="16"/>
      <c r="D107" s="13"/>
      <c r="E107" s="57"/>
      <c r="G107" s="13"/>
      <c r="H107" s="16"/>
      <c r="J107" s="16"/>
    </row>
    <row r="108" spans="3:36" x14ac:dyDescent="0.25">
      <c r="C108" s="16"/>
      <c r="D108" s="13"/>
      <c r="E108" s="57"/>
      <c r="G108" s="13"/>
      <c r="H108" s="16"/>
      <c r="J108" s="16"/>
    </row>
    <row r="109" spans="3:36" x14ac:dyDescent="0.25">
      <c r="C109" s="16"/>
      <c r="D109" s="13"/>
      <c r="E109" s="57"/>
      <c r="G109" s="13"/>
      <c r="H109" s="16"/>
      <c r="I109" s="16"/>
      <c r="J109" s="16"/>
    </row>
    <row r="110" spans="3:36" x14ac:dyDescent="0.25">
      <c r="C110" s="16"/>
      <c r="D110" s="13"/>
      <c r="E110" s="57"/>
      <c r="G110" s="13"/>
      <c r="H110" s="16"/>
      <c r="I110" s="16"/>
      <c r="J110" s="16"/>
    </row>
    <row r="111" spans="3:36" x14ac:dyDescent="0.25">
      <c r="C111" s="16"/>
      <c r="D111" s="13"/>
      <c r="E111" s="57"/>
      <c r="G111" s="13"/>
      <c r="H111" s="16"/>
      <c r="I111" s="16"/>
      <c r="J111" s="16"/>
    </row>
    <row r="112" spans="3:36" x14ac:dyDescent="0.25">
      <c r="C112" s="16"/>
      <c r="D112" s="13"/>
      <c r="E112" s="57"/>
      <c r="G112" s="13"/>
      <c r="H112" s="16"/>
      <c r="I112" s="16" t="s">
        <v>16</v>
      </c>
      <c r="J112" s="16"/>
    </row>
    <row r="113" spans="3:10" x14ac:dyDescent="0.25">
      <c r="C113" s="16"/>
      <c r="D113" s="13"/>
      <c r="E113" s="57"/>
      <c r="G113" s="13"/>
      <c r="H113" s="16" t="s">
        <v>16</v>
      </c>
      <c r="J113" s="16"/>
    </row>
    <row r="114" spans="3:10" x14ac:dyDescent="0.25">
      <c r="C114" s="16"/>
      <c r="D114" s="13"/>
      <c r="E114" s="57"/>
      <c r="G114" s="13"/>
      <c r="H114" s="16" t="s">
        <v>16</v>
      </c>
      <c r="J114" s="16"/>
    </row>
    <row r="115" spans="3:10" x14ac:dyDescent="0.25">
      <c r="G115" s="13"/>
    </row>
    <row r="116" spans="3:10" x14ac:dyDescent="0.25">
      <c r="G116" s="13"/>
    </row>
    <row r="117" spans="3:10" x14ac:dyDescent="0.25">
      <c r="G117" s="13"/>
    </row>
    <row r="118" spans="3:10" x14ac:dyDescent="0.25">
      <c r="G118" s="13"/>
    </row>
    <row r="119" spans="3:10" x14ac:dyDescent="0.25">
      <c r="G119" s="13"/>
    </row>
    <row r="120" spans="3:10" x14ac:dyDescent="0.25">
      <c r="G120" s="13"/>
    </row>
    <row r="121" spans="3:10" x14ac:dyDescent="0.25">
      <c r="G121" s="13"/>
    </row>
    <row r="122" spans="3:10" x14ac:dyDescent="0.25">
      <c r="G122" s="13"/>
    </row>
    <row r="123" spans="3:10" x14ac:dyDescent="0.25">
      <c r="G123" s="13"/>
    </row>
    <row r="133" spans="36:37" x14ac:dyDescent="0.25">
      <c r="AJ133" t="s">
        <v>16</v>
      </c>
      <c r="AK133" t="s">
        <v>16</v>
      </c>
    </row>
  </sheetData>
  <sheetProtection algorithmName="SHA-512" hashValue="S+QLAhadRif0j4Nx1Jrf03vrld5dPOD387FAD/fCjMRZGgdfiUmuimN+1WzZLqu/Q6/0zsY2CKoounwrT9gSng==" saltValue="oHc8EF5Crv+pxmcFTh82cw==" spinCount="100000" sheet="1" objects="1" scenarios="1"/>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Thermal model MaA0d</vt:lpstr>
      <vt:lpstr>To MaADP0d</vt:lpstr>
      <vt:lpstr>Tb MaA0d</vt:lpstr>
      <vt:lpstr>Rel %Ger &amp; LogTt MaA0d</vt:lpstr>
      <vt:lpstr>Data sheet multifact ANOVA</vt:lpstr>
      <vt:lpstr>Linear relation LogTt &amp; Photop</vt:lpstr>
      <vt:lpstr>Validation model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Mabel CarLe</cp:lastModifiedBy>
  <dcterms:created xsi:type="dcterms:W3CDTF">2020-01-08T12:04:04Z</dcterms:created>
  <dcterms:modified xsi:type="dcterms:W3CDTF">2020-06-19T18:27:16Z</dcterms:modified>
</cp:coreProperties>
</file>