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kdu0002\OneDrive - Sveriges Lantbruksuniversitet\PhD_work\First Paper\Images\Figures\Final Figures\Manuscript_draft_19012022\"/>
    </mc:Choice>
  </mc:AlternateContent>
  <bookViews>
    <workbookView xWindow="0" yWindow="0" windowWidth="19200" windowHeight="6465"/>
  </bookViews>
  <sheets>
    <sheet name="Behavioral assays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3" l="1"/>
  <c r="Q9" i="3" l="1"/>
  <c r="I32" i="3"/>
  <c r="Q29" i="3"/>
  <c r="P22" i="3" l="1"/>
  <c r="O22" i="3"/>
  <c r="N22" i="3"/>
  <c r="P21" i="3"/>
  <c r="O21" i="3"/>
  <c r="N21" i="3"/>
  <c r="P20" i="3"/>
  <c r="O20" i="3"/>
  <c r="N20" i="3"/>
  <c r="P19" i="3"/>
  <c r="O19" i="3"/>
  <c r="N19" i="3"/>
  <c r="L22" i="3"/>
  <c r="K22" i="3"/>
  <c r="J22" i="3"/>
  <c r="L21" i="3"/>
  <c r="K21" i="3"/>
  <c r="J21" i="3"/>
  <c r="L20" i="3"/>
  <c r="K20" i="3"/>
  <c r="J20" i="3"/>
  <c r="L19" i="3"/>
  <c r="K19" i="3"/>
  <c r="M22" i="3"/>
  <c r="J19" i="3"/>
  <c r="H22" i="3"/>
  <c r="G22" i="3"/>
  <c r="H21" i="3"/>
  <c r="G21" i="3"/>
  <c r="F21" i="3"/>
  <c r="M19" i="3" l="1"/>
  <c r="M21" i="3"/>
  <c r="M20" i="3"/>
  <c r="Q21" i="3"/>
  <c r="I21" i="3"/>
  <c r="Q11" i="3"/>
  <c r="M10" i="3"/>
  <c r="M11" i="3"/>
  <c r="M12" i="3"/>
  <c r="M9" i="3"/>
  <c r="I9" i="3"/>
  <c r="I12" i="3"/>
  <c r="I11" i="3"/>
  <c r="Q31" i="3" l="1"/>
  <c r="M31" i="3"/>
  <c r="I31" i="3"/>
  <c r="M13" i="3"/>
  <c r="Q12" i="3"/>
  <c r="E12" i="3"/>
  <c r="Q10" i="3"/>
  <c r="I10" i="3"/>
  <c r="I14" i="3" s="1"/>
  <c r="E10" i="3"/>
  <c r="E9" i="3"/>
  <c r="E13" i="3" s="1"/>
  <c r="Q32" i="3"/>
  <c r="M32" i="3"/>
  <c r="E32" i="3"/>
  <c r="Q30" i="3"/>
  <c r="M30" i="3"/>
  <c r="I30" i="3"/>
  <c r="E30" i="3"/>
  <c r="M29" i="3"/>
  <c r="I29" i="3"/>
  <c r="E29" i="3"/>
  <c r="E33" i="3" s="1"/>
  <c r="M23" i="3"/>
  <c r="Q22" i="3"/>
  <c r="I22" i="3"/>
  <c r="E22" i="3"/>
  <c r="Q20" i="3"/>
  <c r="I20" i="3"/>
  <c r="E20" i="3"/>
  <c r="Q19" i="3"/>
  <c r="I19" i="3"/>
  <c r="E23" i="3"/>
  <c r="I13" i="3" l="1"/>
  <c r="Q23" i="3"/>
  <c r="Q33" i="3"/>
  <c r="I23" i="3"/>
  <c r="Q13" i="3"/>
  <c r="M33" i="3"/>
  <c r="I33" i="3"/>
</calcChain>
</file>

<file path=xl/sharedStrings.xml><?xml version="1.0" encoding="utf-8"?>
<sst xmlns="http://schemas.openxmlformats.org/spreadsheetml/2006/main" count="63" uniqueCount="19">
  <si>
    <t>Replicate</t>
  </si>
  <si>
    <t>w1</t>
  </si>
  <si>
    <t>w2</t>
  </si>
  <si>
    <t>w3</t>
  </si>
  <si>
    <t>Pharygneal pumps per minute</t>
  </si>
  <si>
    <t>dispersed</t>
  </si>
  <si>
    <t>reached OP50</t>
  </si>
  <si>
    <t>total</t>
  </si>
  <si>
    <t xml:space="preserve">reached OP50 </t>
  </si>
  <si>
    <t>%dispersion</t>
  </si>
  <si>
    <t>NA</t>
  </si>
  <si>
    <t>Thrashes per min</t>
  </si>
  <si>
    <t>Media+DMSO</t>
  </si>
  <si>
    <r>
      <t>10</t>
    </r>
    <r>
      <rPr>
        <vertAlign val="superscript"/>
        <sz val="11"/>
        <color theme="1"/>
        <rFont val="Calibri"/>
        <family val="2"/>
        <scheme val="minor"/>
      </rPr>
      <t>-7</t>
    </r>
    <r>
      <rPr>
        <sz val="11"/>
        <color theme="1"/>
        <rFont val="Calibri"/>
        <family val="2"/>
        <scheme val="minor"/>
      </rPr>
      <t xml:space="preserve"> M</t>
    </r>
  </si>
  <si>
    <r>
      <t>10</t>
    </r>
    <r>
      <rPr>
        <vertAlign val="superscript"/>
        <sz val="11"/>
        <color theme="1"/>
        <rFont val="Calibri"/>
        <family val="2"/>
        <scheme val="minor"/>
      </rPr>
      <t>-8</t>
    </r>
    <r>
      <rPr>
        <sz val="11"/>
        <color theme="1"/>
        <rFont val="Calibri"/>
        <family val="2"/>
        <scheme val="minor"/>
      </rPr>
      <t xml:space="preserve"> M</t>
    </r>
  </si>
  <si>
    <r>
      <t>10</t>
    </r>
    <r>
      <rPr>
        <vertAlign val="superscript"/>
        <sz val="11"/>
        <color theme="1"/>
        <rFont val="Calibri"/>
        <family val="2"/>
        <scheme val="minor"/>
      </rPr>
      <t>-9</t>
    </r>
    <r>
      <rPr>
        <sz val="11"/>
        <color theme="1"/>
        <rFont val="Calibri"/>
        <family val="2"/>
        <scheme val="minor"/>
      </rPr>
      <t xml:space="preserve"> M</t>
    </r>
  </si>
  <si>
    <r>
      <t xml:space="preserve">Behavioral assays- Adult </t>
    </r>
    <r>
      <rPr>
        <b/>
        <i/>
        <sz val="22"/>
        <color theme="1"/>
        <rFont val="Calibri"/>
        <family val="2"/>
        <scheme val="minor"/>
      </rPr>
      <t xml:space="preserve">Caenorhabditis elegans </t>
    </r>
    <r>
      <rPr>
        <b/>
        <sz val="22"/>
        <color theme="1"/>
        <rFont val="Calibri"/>
        <family val="2"/>
        <scheme val="minor"/>
      </rPr>
      <t>after exposure to Ivermectin for 4 hours</t>
    </r>
  </si>
  <si>
    <t>w = worm</t>
  </si>
  <si>
    <t>Dispersal assay (after ~35min)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</si>
</sst>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0" borderId="1" xfId="0" applyBorder="1"/>
    <xf numFmtId="0" fontId="0" fillId="2" borderId="9" xfId="0" applyFill="1" applyBorder="1" applyAlignment="1">
      <alignment horizontal="center"/>
    </xf>
    <xf numFmtId="0" fontId="0" fillId="3" borderId="0" xfId="0" applyFill="1"/>
    <xf numFmtId="0" fontId="0" fillId="3" borderId="2" xfId="0" applyFill="1" applyBorder="1"/>
    <xf numFmtId="0" fontId="0" fillId="3" borderId="0" xfId="0" applyFill="1" applyBorder="1" applyAlignment="1">
      <alignment horizontal="center"/>
    </xf>
    <xf numFmtId="0" fontId="0" fillId="3" borderId="3" xfId="0" applyFill="1" applyBorder="1"/>
    <xf numFmtId="0" fontId="0" fillId="3" borderId="4" xfId="0" applyFill="1" applyBorder="1" applyAlignment="1">
      <alignment horizontal="center"/>
    </xf>
    <xf numFmtId="0" fontId="0" fillId="3" borderId="5" xfId="0" applyFill="1" applyBorder="1"/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1" fillId="0" borderId="0" xfId="0" applyFont="1"/>
    <xf numFmtId="0" fontId="0" fillId="0" borderId="17" xfId="0" applyBorder="1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zoomScale="85" zoomScaleNormal="85" workbookViewId="0">
      <selection activeCell="T10" sqref="T10"/>
    </sheetView>
  </sheetViews>
  <sheetFormatPr defaultRowHeight="15" x14ac:dyDescent="0.25"/>
  <cols>
    <col min="3" max="3" width="12.140625" customWidth="1"/>
    <col min="5" max="5" width="21.140625" customWidth="1"/>
    <col min="6" max="6" width="13.140625" customWidth="1"/>
    <col min="7" max="7" width="14.28515625" customWidth="1"/>
    <col min="8" max="8" width="8" customWidth="1"/>
    <col min="9" max="9" width="11.5703125" customWidth="1"/>
    <col min="14" max="14" width="28.42578125" customWidth="1"/>
    <col min="15" max="15" width="17.85546875" customWidth="1"/>
    <col min="17" max="17" width="19.5703125" customWidth="1"/>
  </cols>
  <sheetData>
    <row r="1" spans="1:17" ht="39.950000000000003" customHeight="1" x14ac:dyDescent="0.45">
      <c r="A1" s="28" t="s">
        <v>16</v>
      </c>
    </row>
    <row r="2" spans="1:17" ht="39.950000000000003" customHeight="1" x14ac:dyDescent="0.45">
      <c r="A2" s="28"/>
    </row>
    <row r="5" spans="1:17" x14ac:dyDescent="0.25">
      <c r="A5" s="30" t="s">
        <v>4</v>
      </c>
      <c r="N5" s="17"/>
      <c r="O5" s="17"/>
      <c r="P5" s="17"/>
      <c r="Q5" s="17"/>
    </row>
    <row r="6" spans="1:17" ht="15.75" thickBot="1" x14ac:dyDescent="0.3">
      <c r="N6" s="17"/>
      <c r="O6" s="17"/>
      <c r="P6" s="17"/>
      <c r="Q6" s="17"/>
    </row>
    <row r="7" spans="1:17" ht="17.25" x14ac:dyDescent="0.25">
      <c r="A7" s="2"/>
      <c r="B7" s="31" t="s">
        <v>13</v>
      </c>
      <c r="C7" s="31"/>
      <c r="D7" s="31"/>
      <c r="E7" s="9"/>
      <c r="F7" s="31" t="s">
        <v>14</v>
      </c>
      <c r="G7" s="31"/>
      <c r="H7" s="31"/>
      <c r="I7" s="9"/>
      <c r="J7" s="31" t="s">
        <v>15</v>
      </c>
      <c r="K7" s="31"/>
      <c r="L7" s="31"/>
      <c r="M7" s="10"/>
      <c r="N7" s="32" t="s">
        <v>12</v>
      </c>
      <c r="O7" s="32"/>
      <c r="P7" s="32"/>
      <c r="Q7" s="18"/>
    </row>
    <row r="8" spans="1:17" x14ac:dyDescent="0.25">
      <c r="A8" s="3" t="s">
        <v>0</v>
      </c>
      <c r="B8" s="5" t="s">
        <v>1</v>
      </c>
      <c r="C8" s="5" t="s">
        <v>2</v>
      </c>
      <c r="D8" s="5" t="s">
        <v>3</v>
      </c>
      <c r="E8" s="6"/>
      <c r="F8" s="5" t="s">
        <v>1</v>
      </c>
      <c r="G8" s="5" t="s">
        <v>2</v>
      </c>
      <c r="H8" s="5" t="s">
        <v>3</v>
      </c>
      <c r="I8" s="6"/>
      <c r="J8" s="5" t="s">
        <v>1</v>
      </c>
      <c r="K8" s="5" t="s">
        <v>2</v>
      </c>
      <c r="L8" s="5" t="s">
        <v>3</v>
      </c>
      <c r="M8" s="1"/>
      <c r="N8" s="19" t="s">
        <v>1</v>
      </c>
      <c r="O8" s="19" t="s">
        <v>2</v>
      </c>
      <c r="P8" s="19" t="s">
        <v>3</v>
      </c>
      <c r="Q8" s="20"/>
    </row>
    <row r="9" spans="1:17" x14ac:dyDescent="0.25">
      <c r="A9" s="3">
        <v>1</v>
      </c>
      <c r="B9" s="5">
        <v>0</v>
      </c>
      <c r="C9" s="5">
        <v>0</v>
      </c>
      <c r="D9" s="5">
        <v>0</v>
      </c>
      <c r="E9" s="6" t="e">
        <f>GEOMEAN(B9:D9)</f>
        <v>#NUM!</v>
      </c>
      <c r="F9" s="5">
        <v>136</v>
      </c>
      <c r="G9" s="5">
        <v>180</v>
      </c>
      <c r="H9" s="5"/>
      <c r="I9" s="6">
        <f>GEOMEAN(F9:H9)</f>
        <v>156.46085772486356</v>
      </c>
      <c r="J9" s="5">
        <v>193</v>
      </c>
      <c r="K9" s="5">
        <v>199</v>
      </c>
      <c r="L9" s="5">
        <v>182</v>
      </c>
      <c r="M9" s="1">
        <f>GEOMEAN(J9:L9)</f>
        <v>191.20265762544878</v>
      </c>
      <c r="N9" s="19">
        <v>229</v>
      </c>
      <c r="O9" s="19">
        <v>228</v>
      </c>
      <c r="P9" s="19">
        <v>249</v>
      </c>
      <c r="Q9" s="20">
        <f>GEOMEAN(N9:P9)</f>
        <v>235.13821957796824</v>
      </c>
    </row>
    <row r="10" spans="1:17" x14ac:dyDescent="0.25">
      <c r="A10" s="3">
        <v>2</v>
      </c>
      <c r="B10" s="5">
        <v>0</v>
      </c>
      <c r="C10" s="5">
        <v>0</v>
      </c>
      <c r="D10" s="5">
        <v>0</v>
      </c>
      <c r="E10" s="6" t="e">
        <f t="shared" ref="E10:E12" si="0">GEOMEAN(B10:D10)</f>
        <v>#NUM!</v>
      </c>
      <c r="F10" s="5">
        <v>169</v>
      </c>
      <c r="G10" s="5">
        <v>189</v>
      </c>
      <c r="H10" s="5">
        <v>169</v>
      </c>
      <c r="I10" s="6">
        <f t="shared" ref="I10:I12" si="1">GEOMEAN(F10:H10)</f>
        <v>175.41971636574118</v>
      </c>
      <c r="J10" s="5">
        <v>189</v>
      </c>
      <c r="K10" s="5">
        <v>213</v>
      </c>
      <c r="L10" s="5">
        <v>220</v>
      </c>
      <c r="M10" s="1">
        <f t="shared" ref="M10:M12" si="2">GEOMEAN(J10:L10)</f>
        <v>206.89723948047239</v>
      </c>
      <c r="N10" s="19">
        <v>241</v>
      </c>
      <c r="O10" s="19">
        <v>252</v>
      </c>
      <c r="P10" s="19">
        <v>195</v>
      </c>
      <c r="Q10" s="20">
        <f t="shared" ref="Q10:Q12" si="3">GEOMEAN(N10:P10)</f>
        <v>227.93834898208607</v>
      </c>
    </row>
    <row r="11" spans="1:17" x14ac:dyDescent="0.25">
      <c r="A11" s="3">
        <v>3</v>
      </c>
      <c r="B11" s="5">
        <v>0</v>
      </c>
      <c r="C11" s="5">
        <v>0</v>
      </c>
      <c r="D11" s="5">
        <v>0</v>
      </c>
      <c r="E11" s="6"/>
      <c r="F11" s="5">
        <v>186</v>
      </c>
      <c r="G11" s="5">
        <v>178</v>
      </c>
      <c r="H11" s="5">
        <v>176</v>
      </c>
      <c r="I11" s="6">
        <f t="shared" si="1"/>
        <v>179.94862731474356</v>
      </c>
      <c r="J11" s="5">
        <v>169</v>
      </c>
      <c r="K11" s="5">
        <v>210</v>
      </c>
      <c r="L11" s="5">
        <v>203</v>
      </c>
      <c r="M11" s="1">
        <f t="shared" si="2"/>
        <v>193.13782918722958</v>
      </c>
      <c r="N11" s="19">
        <v>243</v>
      </c>
      <c r="O11" s="19">
        <v>242</v>
      </c>
      <c r="P11" s="19">
        <v>241</v>
      </c>
      <c r="Q11" s="20">
        <f t="shared" si="3"/>
        <v>241.99862258169168</v>
      </c>
    </row>
    <row r="12" spans="1:17" ht="15.75" thickBot="1" x14ac:dyDescent="0.3">
      <c r="A12" s="4">
        <v>4</v>
      </c>
      <c r="B12" s="7">
        <v>0</v>
      </c>
      <c r="C12" s="7">
        <v>0</v>
      </c>
      <c r="D12" s="7">
        <v>0</v>
      </c>
      <c r="E12" s="8" t="e">
        <f t="shared" si="0"/>
        <v>#NUM!</v>
      </c>
      <c r="F12" s="7" t="s">
        <v>10</v>
      </c>
      <c r="G12" s="7" t="s">
        <v>10</v>
      </c>
      <c r="H12" s="7" t="s">
        <v>10</v>
      </c>
      <c r="I12" s="6" t="e">
        <f t="shared" si="1"/>
        <v>#NUM!</v>
      </c>
      <c r="J12" s="7">
        <v>215</v>
      </c>
      <c r="K12" s="7">
        <v>242</v>
      </c>
      <c r="L12" s="5">
        <v>212</v>
      </c>
      <c r="M12" s="1">
        <f t="shared" si="2"/>
        <v>222.60242727569013</v>
      </c>
      <c r="N12" s="21">
        <v>232</v>
      </c>
      <c r="O12" s="21">
        <v>242</v>
      </c>
      <c r="P12" s="21">
        <v>261</v>
      </c>
      <c r="Q12" s="22">
        <f t="shared" si="3"/>
        <v>244.70787896111378</v>
      </c>
    </row>
    <row r="13" spans="1:17" x14ac:dyDescent="0.25">
      <c r="E13" t="e">
        <f>GEOMEAN(E9:E12)</f>
        <v>#NUM!</v>
      </c>
      <c r="I13" s="15">
        <f>GEOMEAN(I9:I11)</f>
        <v>170.29852369217718</v>
      </c>
      <c r="M13">
        <f t="shared" ref="M13" si="4">GEOMEAN(M9:M12)</f>
        <v>203.07733967815702</v>
      </c>
      <c r="N13" s="17"/>
      <c r="O13" s="17"/>
      <c r="P13" s="17"/>
      <c r="Q13" s="17">
        <f t="shared" ref="Q13" si="5">GEOMEAN(Q9:Q12)</f>
        <v>237.35608368887472</v>
      </c>
    </row>
    <row r="14" spans="1:17" x14ac:dyDescent="0.25">
      <c r="I14" s="14" t="e">
        <f>SUM(I9:I12)</f>
        <v>#NUM!</v>
      </c>
    </row>
    <row r="15" spans="1:17" x14ac:dyDescent="0.25">
      <c r="A15" s="30" t="s">
        <v>11</v>
      </c>
      <c r="N15" s="17"/>
      <c r="O15" s="17"/>
      <c r="P15" s="17"/>
      <c r="Q15" s="17"/>
    </row>
    <row r="16" spans="1:17" ht="15.75" thickBot="1" x14ac:dyDescent="0.3">
      <c r="N16" s="17"/>
      <c r="O16" s="17"/>
      <c r="P16" s="17"/>
      <c r="Q16" s="17"/>
    </row>
    <row r="17" spans="1:18" ht="17.25" x14ac:dyDescent="0.25">
      <c r="A17" s="2"/>
      <c r="B17" s="31" t="s">
        <v>13</v>
      </c>
      <c r="C17" s="31"/>
      <c r="D17" s="31"/>
      <c r="E17" s="9"/>
      <c r="F17" s="31" t="s">
        <v>14</v>
      </c>
      <c r="G17" s="31"/>
      <c r="H17" s="31"/>
      <c r="I17" s="9"/>
      <c r="J17" s="31" t="s">
        <v>15</v>
      </c>
      <c r="K17" s="31"/>
      <c r="L17" s="31"/>
      <c r="M17" s="10"/>
      <c r="N17" s="32" t="s">
        <v>12</v>
      </c>
      <c r="O17" s="32"/>
      <c r="P17" s="32"/>
      <c r="Q17" s="18"/>
    </row>
    <row r="18" spans="1:18" x14ac:dyDescent="0.25">
      <c r="A18" s="3" t="s">
        <v>0</v>
      </c>
      <c r="B18" s="5" t="s">
        <v>1</v>
      </c>
      <c r="C18" s="5" t="s">
        <v>2</v>
      </c>
      <c r="D18" s="5" t="s">
        <v>3</v>
      </c>
      <c r="E18" s="6"/>
      <c r="F18" s="5" t="s">
        <v>1</v>
      </c>
      <c r="G18" s="5" t="s">
        <v>2</v>
      </c>
      <c r="H18" s="5" t="s">
        <v>3</v>
      </c>
      <c r="I18" s="6"/>
      <c r="J18" s="5" t="s">
        <v>1</v>
      </c>
      <c r="K18" s="5" t="s">
        <v>2</v>
      </c>
      <c r="L18" s="5" t="s">
        <v>3</v>
      </c>
      <c r="M18" s="1"/>
      <c r="N18" s="19" t="s">
        <v>1</v>
      </c>
      <c r="O18" s="19" t="s">
        <v>2</v>
      </c>
      <c r="P18" s="19" t="s">
        <v>3</v>
      </c>
      <c r="Q18" s="20"/>
    </row>
    <row r="19" spans="1:18" x14ac:dyDescent="0.25">
      <c r="A19" s="3">
        <v>1</v>
      </c>
      <c r="B19" s="5">
        <v>0</v>
      </c>
      <c r="C19" s="5">
        <v>0</v>
      </c>
      <c r="D19" s="5">
        <v>0</v>
      </c>
      <c r="E19" s="6" t="e">
        <f>GEOMEAN(B19:D19)</f>
        <v>#NUM!</v>
      </c>
      <c r="F19" s="5">
        <v>71</v>
      </c>
      <c r="G19" s="5">
        <v>72.5</v>
      </c>
      <c r="H19" s="5">
        <v>66</v>
      </c>
      <c r="I19" s="6">
        <f>GEOMEAN(F19:H19)</f>
        <v>69.777182658032928</v>
      </c>
      <c r="J19" s="5">
        <f>163/2</f>
        <v>81.5</v>
      </c>
      <c r="K19" s="5">
        <f>125/2</f>
        <v>62.5</v>
      </c>
      <c r="L19" s="5">
        <f>113/2</f>
        <v>56.5</v>
      </c>
      <c r="M19" s="1">
        <f>GEOMEAN(J19:L19)</f>
        <v>66.023015771511467</v>
      </c>
      <c r="N19" s="19">
        <f>113/2</f>
        <v>56.5</v>
      </c>
      <c r="O19" s="19">
        <f>138/2</f>
        <v>69</v>
      </c>
      <c r="P19" s="19">
        <f>116/2</f>
        <v>58</v>
      </c>
      <c r="Q19" s="20">
        <f>GEOMEAN(N19:P19)</f>
        <v>60.922143796582738</v>
      </c>
    </row>
    <row r="20" spans="1:18" x14ac:dyDescent="0.25">
      <c r="A20" s="3">
        <v>2</v>
      </c>
      <c r="B20" s="5">
        <v>0</v>
      </c>
      <c r="C20" s="5">
        <v>0</v>
      </c>
      <c r="D20" s="5">
        <v>0</v>
      </c>
      <c r="E20" s="6" t="e">
        <f t="shared" ref="E20:E22" si="6">GEOMEAN(B20:D20)</f>
        <v>#NUM!</v>
      </c>
      <c r="F20" s="5">
        <v>1</v>
      </c>
      <c r="G20" s="5">
        <v>25.5</v>
      </c>
      <c r="H20" s="5">
        <v>95.5</v>
      </c>
      <c r="I20" s="6">
        <f t="shared" ref="I20:I22" si="7">GEOMEAN(F20:H20)</f>
        <v>13.453889322652714</v>
      </c>
      <c r="J20" s="5">
        <f>167/2</f>
        <v>83.5</v>
      </c>
      <c r="K20" s="5">
        <f>149/2</f>
        <v>74.5</v>
      </c>
      <c r="L20" s="5">
        <f>154/2</f>
        <v>77</v>
      </c>
      <c r="M20" s="1">
        <f t="shared" ref="M20:M22" si="8">GEOMEAN(J20:L20)</f>
        <v>78.242819348773537</v>
      </c>
      <c r="N20" s="19">
        <f>79/2</f>
        <v>39.5</v>
      </c>
      <c r="O20" s="19">
        <f>136/2</f>
        <v>68</v>
      </c>
      <c r="P20" s="19">
        <f>99/2</f>
        <v>49.5</v>
      </c>
      <c r="Q20" s="20">
        <f>GEOMEAN(N20:P20)</f>
        <v>51.039185570544987</v>
      </c>
    </row>
    <row r="21" spans="1:18" x14ac:dyDescent="0.25">
      <c r="A21" s="3">
        <v>3</v>
      </c>
      <c r="B21" s="5">
        <v>0</v>
      </c>
      <c r="C21" s="5">
        <v>0</v>
      </c>
      <c r="D21" s="5">
        <v>0</v>
      </c>
      <c r="E21" s="6"/>
      <c r="F21" s="5">
        <f>79/2</f>
        <v>39.5</v>
      </c>
      <c r="G21" s="5">
        <f>144/2</f>
        <v>72</v>
      </c>
      <c r="H21" s="5">
        <f>171/2</f>
        <v>85.5</v>
      </c>
      <c r="I21" s="6">
        <f t="shared" si="7"/>
        <v>62.416378836579298</v>
      </c>
      <c r="J21" s="5">
        <f>159/2</f>
        <v>79.5</v>
      </c>
      <c r="K21" s="5">
        <f>149/2</f>
        <v>74.5</v>
      </c>
      <c r="L21" s="5">
        <f>159/2</f>
        <v>79.5</v>
      </c>
      <c r="M21" s="1">
        <f t="shared" si="8"/>
        <v>77.797118215675695</v>
      </c>
      <c r="N21" s="19">
        <f>158/2</f>
        <v>79</v>
      </c>
      <c r="O21" s="19">
        <f>162/2</f>
        <v>81</v>
      </c>
      <c r="P21" s="19">
        <f>176/2</f>
        <v>88</v>
      </c>
      <c r="Q21" s="20">
        <f>GEOMEAN(N21:P21)</f>
        <v>82.578107845323061</v>
      </c>
    </row>
    <row r="22" spans="1:18" ht="15.75" thickBot="1" x14ac:dyDescent="0.3">
      <c r="A22" s="4">
        <v>4</v>
      </c>
      <c r="B22" s="29">
        <v>0</v>
      </c>
      <c r="C22" s="7">
        <v>0</v>
      </c>
      <c r="D22" s="7">
        <v>0</v>
      </c>
      <c r="E22" s="6" t="e">
        <f t="shared" si="6"/>
        <v>#NUM!</v>
      </c>
      <c r="F22" s="7">
        <v>12</v>
      </c>
      <c r="G22" s="7">
        <f>99/2</f>
        <v>49.5</v>
      </c>
      <c r="H22" s="7">
        <f>125/2</f>
        <v>62.5</v>
      </c>
      <c r="I22" s="8">
        <f t="shared" si="7"/>
        <v>33.359701358539731</v>
      </c>
      <c r="J22" s="7">
        <f>135/2</f>
        <v>67.5</v>
      </c>
      <c r="K22" s="7">
        <f>190/2</f>
        <v>95</v>
      </c>
      <c r="L22" s="7">
        <f>174/2</f>
        <v>87</v>
      </c>
      <c r="M22" s="1">
        <f t="shared" si="8"/>
        <v>82.321929975406434</v>
      </c>
      <c r="N22" s="21">
        <f>205/2</f>
        <v>102.5</v>
      </c>
      <c r="O22" s="21">
        <f>205/2</f>
        <v>102.5</v>
      </c>
      <c r="P22" s="21">
        <f>187/2</f>
        <v>93.5</v>
      </c>
      <c r="Q22" s="22">
        <f>GEOMEAN(N22:P22)</f>
        <v>99.40764390420135</v>
      </c>
    </row>
    <row r="23" spans="1:18" x14ac:dyDescent="0.25">
      <c r="E23" s="15" t="e">
        <f>GEOMEAN(E19:E22)</f>
        <v>#NUM!</v>
      </c>
      <c r="I23" s="15">
        <f t="shared" ref="I23" si="9">GEOMEAN(I19:I22)</f>
        <v>37.39129451307128</v>
      </c>
      <c r="M23" s="15">
        <f t="shared" ref="M23" si="10">GEOMEAN(M19:M22)</f>
        <v>75.841117862764023</v>
      </c>
      <c r="N23" s="17"/>
      <c r="O23" s="17"/>
      <c r="P23" s="17"/>
      <c r="Q23" s="23">
        <f t="shared" ref="Q23" si="11">GEOMEAN(Q19:Q22)</f>
        <v>71.078933900314539</v>
      </c>
    </row>
    <row r="24" spans="1:18" x14ac:dyDescent="0.25">
      <c r="N24" s="17"/>
      <c r="O24" s="17"/>
      <c r="P24" s="17"/>
      <c r="Q24" s="17"/>
    </row>
    <row r="25" spans="1:18" x14ac:dyDescent="0.25">
      <c r="A25" s="30" t="s">
        <v>18</v>
      </c>
      <c r="N25" s="17"/>
      <c r="O25" s="17"/>
      <c r="P25" s="17"/>
      <c r="Q25" s="17"/>
    </row>
    <row r="26" spans="1:18" ht="15.75" thickBot="1" x14ac:dyDescent="0.3">
      <c r="N26" s="17"/>
      <c r="O26" s="17"/>
      <c r="P26" s="17"/>
      <c r="Q26" s="17"/>
    </row>
    <row r="27" spans="1:18" ht="17.25" x14ac:dyDescent="0.25">
      <c r="A27" s="2"/>
      <c r="B27" s="31" t="s">
        <v>13</v>
      </c>
      <c r="C27" s="31"/>
      <c r="D27" s="31"/>
      <c r="E27" s="9"/>
      <c r="F27" s="31" t="s">
        <v>14</v>
      </c>
      <c r="G27" s="31"/>
      <c r="H27" s="31"/>
      <c r="I27" s="9"/>
      <c r="J27" s="31" t="s">
        <v>15</v>
      </c>
      <c r="K27" s="31"/>
      <c r="L27" s="31"/>
      <c r="M27" s="10"/>
      <c r="N27" s="33" t="s">
        <v>12</v>
      </c>
      <c r="O27" s="32"/>
      <c r="P27" s="32"/>
      <c r="Q27" s="32"/>
    </row>
    <row r="28" spans="1:18" x14ac:dyDescent="0.25">
      <c r="A28" s="3" t="s">
        <v>0</v>
      </c>
      <c r="B28" s="5" t="s">
        <v>5</v>
      </c>
      <c r="C28" s="5" t="s">
        <v>8</v>
      </c>
      <c r="D28" s="5" t="s">
        <v>7</v>
      </c>
      <c r="E28" s="6" t="s">
        <v>9</v>
      </c>
      <c r="F28" s="5" t="s">
        <v>5</v>
      </c>
      <c r="G28" s="5" t="s">
        <v>6</v>
      </c>
      <c r="H28" s="5" t="s">
        <v>7</v>
      </c>
      <c r="I28" s="6" t="s">
        <v>9</v>
      </c>
      <c r="J28" s="5" t="s">
        <v>5</v>
      </c>
      <c r="K28" s="5" t="s">
        <v>6</v>
      </c>
      <c r="L28" s="5" t="s">
        <v>7</v>
      </c>
      <c r="M28" s="6" t="s">
        <v>9</v>
      </c>
      <c r="N28" s="19" t="s">
        <v>5</v>
      </c>
      <c r="O28" s="19" t="s">
        <v>6</v>
      </c>
      <c r="P28" s="19" t="s">
        <v>7</v>
      </c>
      <c r="Q28" s="24" t="s">
        <v>9</v>
      </c>
      <c r="R28" s="13"/>
    </row>
    <row r="29" spans="1:18" x14ac:dyDescent="0.25">
      <c r="A29" s="3">
        <v>1</v>
      </c>
      <c r="B29" s="5">
        <v>0</v>
      </c>
      <c r="C29" s="5">
        <v>0</v>
      </c>
      <c r="D29" s="5">
        <v>0</v>
      </c>
      <c r="E29" s="6" t="e">
        <f>(B29/D29)*100</f>
        <v>#DIV/0!</v>
      </c>
      <c r="F29" s="5">
        <v>2</v>
      </c>
      <c r="G29" s="5">
        <v>2</v>
      </c>
      <c r="H29" s="5">
        <v>3</v>
      </c>
      <c r="I29" s="6">
        <f>(F29/H29)*100</f>
        <v>66.666666666666657</v>
      </c>
      <c r="J29" s="5">
        <v>5</v>
      </c>
      <c r="K29" s="5">
        <v>2</v>
      </c>
      <c r="L29" s="5">
        <v>5</v>
      </c>
      <c r="M29" s="1">
        <f>(J29/L29)*100</f>
        <v>100</v>
      </c>
      <c r="N29" s="26">
        <v>3</v>
      </c>
      <c r="O29" s="19">
        <v>2</v>
      </c>
      <c r="P29" s="19">
        <v>4</v>
      </c>
      <c r="Q29" s="25">
        <f>(N29/P29)*100</f>
        <v>75</v>
      </c>
    </row>
    <row r="30" spans="1:18" x14ac:dyDescent="0.25">
      <c r="A30" s="3">
        <v>2</v>
      </c>
      <c r="B30" s="5">
        <v>0</v>
      </c>
      <c r="C30" s="5">
        <v>0</v>
      </c>
      <c r="D30" s="5">
        <v>0</v>
      </c>
      <c r="E30" s="16" t="e">
        <f>(B30/D30)*100</f>
        <v>#DIV/0!</v>
      </c>
      <c r="F30" s="5">
        <v>5</v>
      </c>
      <c r="G30" s="5">
        <v>3</v>
      </c>
      <c r="H30" s="5">
        <v>5</v>
      </c>
      <c r="I30" s="6">
        <f t="shared" ref="I30:I31" si="12">(F30/H30)*100</f>
        <v>100</v>
      </c>
      <c r="J30" s="5">
        <v>3</v>
      </c>
      <c r="K30" s="5">
        <v>3</v>
      </c>
      <c r="L30" s="5">
        <v>4</v>
      </c>
      <c r="M30" s="1">
        <f t="shared" ref="M30:M32" si="13">(J30/L30)*100</f>
        <v>75</v>
      </c>
      <c r="N30" s="26">
        <v>4</v>
      </c>
      <c r="O30" s="19">
        <v>3</v>
      </c>
      <c r="P30" s="19">
        <v>4</v>
      </c>
      <c r="Q30" s="25">
        <f t="shared" ref="Q30:Q32" si="14">(N30/P30)*100</f>
        <v>100</v>
      </c>
    </row>
    <row r="31" spans="1:18" x14ac:dyDescent="0.25">
      <c r="A31" s="3">
        <v>3</v>
      </c>
      <c r="B31" s="5">
        <v>0</v>
      </c>
      <c r="C31" s="5">
        <v>0</v>
      </c>
      <c r="D31" s="5">
        <v>0</v>
      </c>
      <c r="E31" s="16"/>
      <c r="F31" s="5">
        <v>3</v>
      </c>
      <c r="G31" s="5">
        <v>3</v>
      </c>
      <c r="H31" s="5">
        <v>3</v>
      </c>
      <c r="I31" s="6">
        <f t="shared" si="12"/>
        <v>100</v>
      </c>
      <c r="J31" s="5">
        <v>4</v>
      </c>
      <c r="K31" s="5">
        <v>3</v>
      </c>
      <c r="L31" s="5">
        <v>5</v>
      </c>
      <c r="M31" s="1">
        <f t="shared" si="13"/>
        <v>80</v>
      </c>
      <c r="N31" s="26">
        <v>5</v>
      </c>
      <c r="O31" s="19">
        <v>3</v>
      </c>
      <c r="P31" s="19">
        <v>5</v>
      </c>
      <c r="Q31" s="25">
        <f t="shared" si="14"/>
        <v>100</v>
      </c>
    </row>
    <row r="32" spans="1:18" ht="15.75" thickBot="1" x14ac:dyDescent="0.3">
      <c r="A32" s="4">
        <v>4</v>
      </c>
      <c r="B32" s="7">
        <v>0</v>
      </c>
      <c r="C32" s="7">
        <v>0</v>
      </c>
      <c r="D32" s="7">
        <v>0</v>
      </c>
      <c r="E32" s="11" t="e">
        <f t="shared" ref="E32" si="15">(B32/D32)*100</f>
        <v>#DIV/0!</v>
      </c>
      <c r="F32" s="7">
        <v>1</v>
      </c>
      <c r="G32" s="7">
        <v>0</v>
      </c>
      <c r="H32" s="7">
        <v>3</v>
      </c>
      <c r="I32" s="11">
        <f>(F32/H32)*100</f>
        <v>33.333333333333329</v>
      </c>
      <c r="J32" s="7">
        <v>4</v>
      </c>
      <c r="K32" s="7">
        <v>3</v>
      </c>
      <c r="L32" s="7">
        <v>4</v>
      </c>
      <c r="M32" s="12">
        <f t="shared" si="13"/>
        <v>100</v>
      </c>
      <c r="N32" s="27">
        <v>4</v>
      </c>
      <c r="O32" s="21">
        <v>4</v>
      </c>
      <c r="P32" s="21">
        <v>4</v>
      </c>
      <c r="Q32" s="25">
        <f t="shared" si="14"/>
        <v>100</v>
      </c>
    </row>
    <row r="33" spans="2:17" x14ac:dyDescent="0.25">
      <c r="E33" t="e">
        <f>AVERAGE(E29:E32)</f>
        <v>#DIV/0!</v>
      </c>
      <c r="I33">
        <f t="shared" ref="I33" si="16">GEOMEAN(I29:I32)</f>
        <v>68.658904796903926</v>
      </c>
      <c r="M33">
        <f t="shared" ref="M33" si="17">GEOMEAN(M29:M32)</f>
        <v>88.011173679339336</v>
      </c>
      <c r="N33" s="17"/>
      <c r="O33" s="17"/>
      <c r="P33" s="17"/>
      <c r="Q33" s="23">
        <f t="shared" ref="Q33" si="18">GEOMEAN(Q29:Q32)</f>
        <v>93.060485910209962</v>
      </c>
    </row>
    <row r="35" spans="2:17" x14ac:dyDescent="0.25">
      <c r="B35" t="s">
        <v>17</v>
      </c>
    </row>
  </sheetData>
  <mergeCells count="12">
    <mergeCell ref="B7:D7"/>
    <mergeCell ref="F7:H7"/>
    <mergeCell ref="J7:L7"/>
    <mergeCell ref="N7:P7"/>
    <mergeCell ref="B27:D27"/>
    <mergeCell ref="F27:H27"/>
    <mergeCell ref="J27:L27"/>
    <mergeCell ref="N27:Q27"/>
    <mergeCell ref="B17:D17"/>
    <mergeCell ref="F17:H17"/>
    <mergeCell ref="J17:L17"/>
    <mergeCell ref="N17:P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AC4155720589C4AA9D8F888FE94E836" ma:contentTypeVersion="11" ma:contentTypeDescription="Skapa ett nytt dokument." ma:contentTypeScope="" ma:versionID="34339a4f7346ca399aacde90baf7fa88">
  <xsd:schema xmlns:xsd="http://www.w3.org/2001/XMLSchema" xmlns:xs="http://www.w3.org/2001/XMLSchema" xmlns:p="http://schemas.microsoft.com/office/2006/metadata/properties" xmlns:ns3="db198a6b-4395-4a50-a966-921195c00da9" targetNamespace="http://schemas.microsoft.com/office/2006/metadata/properties" ma:root="true" ma:fieldsID="79ac4cf4796f6439984dd96184fc928e" ns3:_="">
    <xsd:import namespace="db198a6b-4395-4a50-a966-921195c00da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98a6b-4395-4a50-a966-921195c00d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8A7187-0B9C-475E-92F9-ADE9BF280D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4E03DA-221A-498F-91C9-2DB0D078E5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98a6b-4395-4a50-a966-921195c00d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BED60A-1073-47CD-8F3A-EC5815AB6996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db198a6b-4395-4a50-a966-921195c00da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Behavioral assays</vt:lpstr>
    </vt:vector>
  </TitlesOfParts>
  <Company>SLU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Faruk Dube</dc:creator>
  <cp:lastModifiedBy>Faruk Dube</cp:lastModifiedBy>
  <dcterms:created xsi:type="dcterms:W3CDTF">2021-02-13T12:26:49Z</dcterms:created>
  <dcterms:modified xsi:type="dcterms:W3CDTF">2022-01-19T19:01:01Z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0x0101007AC4155720589C4AA9D8F888FE94E836</vt:lpwstr>
  </property>
</Properties>
</file>