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apers\Natu molecular RNA\PAPER 2021\"/>
    </mc:Choice>
  </mc:AlternateContent>
  <xr:revisionPtr revIDLastSave="0" documentId="13_ncr:1_{0725D474-76B1-4E2E-B209-7E20A09B638D}" xr6:coauthVersionLast="47" xr6:coauthVersionMax="47" xr10:uidLastSave="{00000000-0000-0000-0000-000000000000}"/>
  <bookViews>
    <workbookView xWindow="-120" yWindow="-120" windowWidth="20730" windowHeight="11160" firstSheet="3" activeTab="11" xr2:uid="{00000000-000D-0000-FFFF-FFFF00000000}"/>
  </bookViews>
  <sheets>
    <sheet name="seleccionados" sheetId="1" r:id="rId1"/>
    <sheet name="BCHE" sheetId="2" r:id="rId2"/>
    <sheet name="PON" sheetId="9" r:id="rId3"/>
    <sheet name="GSTs" sheetId="3" r:id="rId4"/>
    <sheet name="CAT-GPX" sheetId="5" r:id="rId5"/>
    <sheet name="estox otros" sheetId="12" r:id="rId6"/>
    <sheet name="SOD" sheetId="11" r:id="rId7"/>
    <sheet name="ODC AZ" sheetId="4" r:id="rId8"/>
    <sheet name="PAs" sheetId="13" r:id="rId9"/>
    <sheet name="MK" sheetId="7" r:id="rId10"/>
    <sheet name="FT" sheetId="14" r:id="rId11"/>
    <sheet name="AHR" sheetId="8" r:id="rId12"/>
    <sheet name="CYP" sheetId="10" r:id="rId13"/>
    <sheet name="HK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5" i="14" l="1"/>
  <c r="AM25" i="14" s="1"/>
  <c r="AB25" i="14"/>
  <c r="AN25" i="14" s="1"/>
  <c r="AA25" i="14"/>
  <c r="Z25" i="14"/>
  <c r="Y25" i="14"/>
  <c r="X25" i="14"/>
  <c r="AJ25" i="14" s="1"/>
  <c r="W25" i="14"/>
  <c r="AI25" i="14" s="1"/>
  <c r="V25" i="14"/>
  <c r="AH25" i="14" s="1"/>
  <c r="U25" i="14"/>
  <c r="AG25" i="14" s="1"/>
  <c r="T25" i="14"/>
  <c r="AF25" i="14" s="1"/>
  <c r="S25" i="14"/>
  <c r="AB22" i="14"/>
  <c r="AA22" i="14"/>
  <c r="Z22" i="14"/>
  <c r="Y22" i="14"/>
  <c r="X22" i="14"/>
  <c r="W22" i="14"/>
  <c r="V22" i="14"/>
  <c r="U22" i="14"/>
  <c r="T22" i="14"/>
  <c r="S22" i="14"/>
  <c r="AB16" i="14"/>
  <c r="AA16" i="14"/>
  <c r="AM16" i="14" s="1"/>
  <c r="Z16" i="14"/>
  <c r="Y16" i="14"/>
  <c r="X16" i="14"/>
  <c r="W16" i="14"/>
  <c r="V16" i="14"/>
  <c r="U16" i="14"/>
  <c r="T16" i="14"/>
  <c r="AD16" i="14" s="1"/>
  <c r="S16" i="14"/>
  <c r="AE16" i="14" s="1"/>
  <c r="AI13" i="14"/>
  <c r="AH13" i="14"/>
  <c r="AG13" i="14"/>
  <c r="AD13" i="14"/>
  <c r="AB13" i="14"/>
  <c r="AN13" i="14" s="1"/>
  <c r="AA13" i="14"/>
  <c r="AM13" i="14" s="1"/>
  <c r="Z13" i="14"/>
  <c r="AL13" i="14" s="1"/>
  <c r="Y13" i="14"/>
  <c r="AK13" i="14" s="1"/>
  <c r="X13" i="14"/>
  <c r="AJ13" i="14" s="1"/>
  <c r="W13" i="14"/>
  <c r="V13" i="14"/>
  <c r="U13" i="14"/>
  <c r="T13" i="14"/>
  <c r="AF13" i="14" s="1"/>
  <c r="S13" i="14"/>
  <c r="AE13" i="14" s="1"/>
  <c r="AN10" i="14"/>
  <c r="AM10" i="14"/>
  <c r="AF10" i="14"/>
  <c r="AE10" i="14"/>
  <c r="AD10" i="14"/>
  <c r="AL10" i="14" s="1"/>
  <c r="AB10" i="14"/>
  <c r="AA10" i="14"/>
  <c r="Z10" i="14"/>
  <c r="Y10" i="14"/>
  <c r="AK10" i="14" s="1"/>
  <c r="X10" i="14"/>
  <c r="AJ10" i="14" s="1"/>
  <c r="W10" i="14"/>
  <c r="AI10" i="14" s="1"/>
  <c r="V10" i="14"/>
  <c r="AH10" i="14" s="1"/>
  <c r="U10" i="14"/>
  <c r="AG10" i="14" s="1"/>
  <c r="T10" i="14"/>
  <c r="S10" i="14"/>
  <c r="AB7" i="14"/>
  <c r="AA7" i="14"/>
  <c r="Z7" i="14"/>
  <c r="AL7" i="14" s="1"/>
  <c r="Y7" i="14"/>
  <c r="X7" i="14"/>
  <c r="W7" i="14"/>
  <c r="V7" i="14"/>
  <c r="U7" i="14"/>
  <c r="T7" i="14"/>
  <c r="S7" i="14"/>
  <c r="AD7" i="14" s="1"/>
  <c r="AB4" i="14"/>
  <c r="AA4" i="14"/>
  <c r="Z4" i="14"/>
  <c r="Y4" i="14"/>
  <c r="X4" i="14"/>
  <c r="W4" i="14"/>
  <c r="V4" i="14"/>
  <c r="U4" i="14"/>
  <c r="T4" i="14"/>
  <c r="S4" i="14"/>
  <c r="V97" i="13"/>
  <c r="U97" i="13"/>
  <c r="T97" i="13"/>
  <c r="S97" i="13"/>
  <c r="R97" i="13"/>
  <c r="Q97" i="13"/>
  <c r="P97" i="13"/>
  <c r="O97" i="13"/>
  <c r="N97" i="13"/>
  <c r="M97" i="13"/>
  <c r="V96" i="13"/>
  <c r="U96" i="13"/>
  <c r="T96" i="13"/>
  <c r="S96" i="13"/>
  <c r="R96" i="13"/>
  <c r="Q96" i="13"/>
  <c r="P96" i="13"/>
  <c r="O96" i="13"/>
  <c r="N96" i="13"/>
  <c r="M96" i="13"/>
  <c r="V11" i="13"/>
  <c r="U11" i="13"/>
  <c r="T11" i="13"/>
  <c r="S11" i="13"/>
  <c r="R11" i="13"/>
  <c r="Q11" i="13"/>
  <c r="P11" i="13"/>
  <c r="O11" i="13"/>
  <c r="N11" i="13"/>
  <c r="M11" i="13"/>
  <c r="X11" i="13" s="1"/>
  <c r="V10" i="13"/>
  <c r="U10" i="13"/>
  <c r="T10" i="13"/>
  <c r="S10" i="13"/>
  <c r="R10" i="13"/>
  <c r="Q10" i="13"/>
  <c r="P10" i="13"/>
  <c r="O10" i="13"/>
  <c r="N10" i="13"/>
  <c r="M10" i="13"/>
  <c r="V9" i="13"/>
  <c r="U9" i="13"/>
  <c r="T9" i="13"/>
  <c r="S9" i="13"/>
  <c r="R9" i="13"/>
  <c r="Q9" i="13"/>
  <c r="P9" i="13"/>
  <c r="O9" i="13"/>
  <c r="N9" i="13"/>
  <c r="M9" i="13"/>
  <c r="X9" i="13" s="1"/>
  <c r="V5" i="13"/>
  <c r="U5" i="13"/>
  <c r="T5" i="13"/>
  <c r="S5" i="13"/>
  <c r="R5" i="13"/>
  <c r="Q5" i="13"/>
  <c r="P5" i="13"/>
  <c r="O5" i="13"/>
  <c r="N5" i="13"/>
  <c r="M5" i="13"/>
  <c r="AC38" i="12"/>
  <c r="AK38" i="12" s="1"/>
  <c r="Z38" i="12"/>
  <c r="Y38" i="12"/>
  <c r="X38" i="12"/>
  <c r="W38" i="12"/>
  <c r="AJ38" i="12" s="1"/>
  <c r="V38" i="12"/>
  <c r="AI38" i="12" s="1"/>
  <c r="U38" i="12"/>
  <c r="AH38" i="12" s="1"/>
  <c r="T38" i="12"/>
  <c r="AG38" i="12" s="1"/>
  <c r="S38" i="12"/>
  <c r="AF38" i="12" s="1"/>
  <c r="R38" i="12"/>
  <c r="Q38" i="12"/>
  <c r="Z33" i="12"/>
  <c r="Y33" i="12"/>
  <c r="X33" i="12"/>
  <c r="W33" i="12"/>
  <c r="V33" i="12"/>
  <c r="U33" i="12"/>
  <c r="T33" i="12"/>
  <c r="S33" i="12"/>
  <c r="R33" i="12"/>
  <c r="Q33" i="12"/>
  <c r="Z26" i="12"/>
  <c r="Y26" i="12"/>
  <c r="X26" i="12"/>
  <c r="AK26" i="12" s="1"/>
  <c r="W26" i="12"/>
  <c r="AJ26" i="12" s="1"/>
  <c r="V26" i="12"/>
  <c r="AI26" i="12" s="1"/>
  <c r="U26" i="12"/>
  <c r="AH26" i="12" s="1"/>
  <c r="T26" i="12"/>
  <c r="S26" i="12"/>
  <c r="R26" i="12"/>
  <c r="AC26" i="12" s="1"/>
  <c r="Q26" i="12"/>
  <c r="Z21" i="12"/>
  <c r="Y21" i="12"/>
  <c r="X21" i="12"/>
  <c r="AK21" i="12" s="1"/>
  <c r="W21" i="12"/>
  <c r="AJ21" i="12" s="1"/>
  <c r="V21" i="12"/>
  <c r="U21" i="12"/>
  <c r="T21" i="12"/>
  <c r="S21" i="12"/>
  <c r="R21" i="12"/>
  <c r="Q21" i="12"/>
  <c r="AC21" i="12" s="1"/>
  <c r="Z20" i="12"/>
  <c r="Y20" i="12"/>
  <c r="X20" i="12"/>
  <c r="W20" i="12"/>
  <c r="V20" i="12"/>
  <c r="U20" i="12"/>
  <c r="T20" i="12"/>
  <c r="S20" i="12"/>
  <c r="R20" i="12"/>
  <c r="Q20" i="12"/>
  <c r="Z17" i="12"/>
  <c r="Y17" i="12"/>
  <c r="X17" i="12"/>
  <c r="W17" i="12"/>
  <c r="V17" i="12"/>
  <c r="U17" i="12"/>
  <c r="T17" i="12"/>
  <c r="S17" i="12"/>
  <c r="R17" i="12"/>
  <c r="Q17" i="12"/>
  <c r="AC14" i="12"/>
  <c r="AE14" i="12" s="1"/>
  <c r="Z14" i="12"/>
  <c r="Y14" i="12"/>
  <c r="X14" i="12"/>
  <c r="W14" i="12"/>
  <c r="AJ14" i="12" s="1"/>
  <c r="V14" i="12"/>
  <c r="AI14" i="12" s="1"/>
  <c r="U14" i="12"/>
  <c r="AH14" i="12" s="1"/>
  <c r="T14" i="12"/>
  <c r="AG14" i="12" s="1"/>
  <c r="S14" i="12"/>
  <c r="AF14" i="12" s="1"/>
  <c r="R14" i="12"/>
  <c r="Q14" i="12"/>
  <c r="Z11" i="12"/>
  <c r="Y11" i="12"/>
  <c r="X11" i="12"/>
  <c r="W11" i="12"/>
  <c r="V11" i="12"/>
  <c r="U11" i="12"/>
  <c r="T11" i="12"/>
  <c r="S11" i="12"/>
  <c r="R11" i="12"/>
  <c r="Q11" i="12"/>
  <c r="Z7" i="12"/>
  <c r="Y7" i="12"/>
  <c r="X7" i="12"/>
  <c r="W7" i="12"/>
  <c r="V7" i="12"/>
  <c r="U7" i="12"/>
  <c r="T7" i="12"/>
  <c r="S7" i="12"/>
  <c r="R7" i="12"/>
  <c r="AC7" i="12" s="1"/>
  <c r="Q7" i="12"/>
  <c r="AL16" i="14" l="1"/>
  <c r="AK16" i="14"/>
  <c r="AJ16" i="14"/>
  <c r="AF7" i="14"/>
  <c r="AN7" i="14"/>
  <c r="AG16" i="14"/>
  <c r="AI7" i="14"/>
  <c r="AJ7" i="14"/>
  <c r="AK7" i="14"/>
  <c r="AH16" i="14"/>
  <c r="AL22" i="14"/>
  <c r="AH7" i="14"/>
  <c r="AI16" i="14"/>
  <c r="AM22" i="14"/>
  <c r="AL4" i="14"/>
  <c r="AM4" i="14"/>
  <c r="AM7" i="14"/>
  <c r="AN16" i="14"/>
  <c r="AG7" i="14"/>
  <c r="AF22" i="14"/>
  <c r="AN22" i="14"/>
  <c r="AE25" i="14"/>
  <c r="AE7" i="14"/>
  <c r="AF16" i="14"/>
  <c r="AD22" i="14"/>
  <c r="AK22" i="14" s="1"/>
  <c r="AD4" i="14"/>
  <c r="AK25" i="14"/>
  <c r="AL25" i="14"/>
  <c r="X5" i="13"/>
  <c r="AG5" i="13" s="1"/>
  <c r="X96" i="13"/>
  <c r="AC96" i="13" s="1"/>
  <c r="AF11" i="13"/>
  <c r="AG9" i="13"/>
  <c r="AC11" i="13"/>
  <c r="AD11" i="13"/>
  <c r="AE11" i="13"/>
  <c r="AH9" i="13"/>
  <c r="AC9" i="13"/>
  <c r="AG11" i="13"/>
  <c r="AI11" i="13"/>
  <c r="AH11" i="13"/>
  <c r="Z11" i="13"/>
  <c r="AA11" i="13"/>
  <c r="AB11" i="13"/>
  <c r="AE9" i="13"/>
  <c r="AI9" i="13"/>
  <c r="Z9" i="13"/>
  <c r="AB9" i="13"/>
  <c r="AA9" i="13"/>
  <c r="AD16" i="13"/>
  <c r="AF9" i="13"/>
  <c r="X10" i="13"/>
  <c r="AC10" i="13" s="1"/>
  <c r="X97" i="13"/>
  <c r="AH97" i="13" s="1"/>
  <c r="AE7" i="12"/>
  <c r="AF7" i="12"/>
  <c r="AG7" i="12"/>
  <c r="AM7" i="12"/>
  <c r="AF20" i="12"/>
  <c r="AI17" i="12"/>
  <c r="AG20" i="12"/>
  <c r="AI7" i="12"/>
  <c r="AJ17" i="12"/>
  <c r="AD26" i="12"/>
  <c r="AL26" i="12"/>
  <c r="AK11" i="12"/>
  <c r="AL20" i="12"/>
  <c r="AJ7" i="12"/>
  <c r="AK17" i="12"/>
  <c r="AG21" i="12"/>
  <c r="AK33" i="12"/>
  <c r="AK7" i="12"/>
  <c r="AL17" i="12"/>
  <c r="AH21" i="12"/>
  <c r="AD11" i="12"/>
  <c r="AE20" i="12"/>
  <c r="AD21" i="12"/>
  <c r="AF21" i="12"/>
  <c r="AM21" i="12"/>
  <c r="AE21" i="12"/>
  <c r="AL21" i="12"/>
  <c r="AH7" i="12"/>
  <c r="AM26" i="12"/>
  <c r="AF26" i="12"/>
  <c r="AG26" i="12"/>
  <c r="AE26" i="12"/>
  <c r="AD7" i="12"/>
  <c r="AL7" i="12"/>
  <c r="AE17" i="12"/>
  <c r="AM17" i="12"/>
  <c r="AI21" i="12"/>
  <c r="AE33" i="12"/>
  <c r="AD38" i="12"/>
  <c r="AM14" i="12"/>
  <c r="AC20" i="12"/>
  <c r="AM38" i="12"/>
  <c r="AC11" i="12"/>
  <c r="AC33" i="12"/>
  <c r="AD33" i="12" s="1"/>
  <c r="AL14" i="12"/>
  <c r="AC17" i="12"/>
  <c r="AD17" i="12" s="1"/>
  <c r="AK14" i="12"/>
  <c r="AD14" i="12"/>
  <c r="AL38" i="12"/>
  <c r="AE38" i="12"/>
  <c r="AH4" i="14" l="1"/>
  <c r="AN4" i="14"/>
  <c r="AF4" i="14"/>
  <c r="AG4" i="14"/>
  <c r="AK4" i="14"/>
  <c r="AE22" i="14"/>
  <c r="AG22" i="14"/>
  <c r="AI4" i="14"/>
  <c r="AI22" i="14"/>
  <c r="AH22" i="14"/>
  <c r="AJ22" i="14"/>
  <c r="AJ4" i="14"/>
  <c r="AE4" i="14"/>
  <c r="Z96" i="13"/>
  <c r="AI97" i="13"/>
  <c r="AA10" i="13"/>
  <c r="AE96" i="13"/>
  <c r="AH96" i="13"/>
  <c r="AB96" i="13"/>
  <c r="AD96" i="13"/>
  <c r="AC5" i="13"/>
  <c r="AH5" i="13"/>
  <c r="AH7" i="13" s="1"/>
  <c r="AB5" i="13"/>
  <c r="AG96" i="13"/>
  <c r="AF96" i="13"/>
  <c r="AE5" i="13"/>
  <c r="Z5" i="13"/>
  <c r="AI96" i="13"/>
  <c r="AI5" i="13"/>
  <c r="AF5" i="13"/>
  <c r="AF6" i="13" s="1"/>
  <c r="AA5" i="13"/>
  <c r="AA96" i="13"/>
  <c r="AD5" i="13"/>
  <c r="AE13" i="13"/>
  <c r="AA97" i="13"/>
  <c r="AF97" i="13"/>
  <c r="Z97" i="13"/>
  <c r="AE97" i="13"/>
  <c r="AC97" i="13"/>
  <c r="AD97" i="13"/>
  <c r="AB97" i="13"/>
  <c r="AD10" i="13"/>
  <c r="AD19" i="13" s="1"/>
  <c r="AF10" i="13"/>
  <c r="AG13" i="13" s="1"/>
  <c r="AE16" i="13"/>
  <c r="AG10" i="13"/>
  <c r="AF13" i="13" s="1"/>
  <c r="AG97" i="13"/>
  <c r="AH10" i="13"/>
  <c r="AB10" i="13"/>
  <c r="AB18" i="13" s="1"/>
  <c r="AI10" i="13"/>
  <c r="AI13" i="13" s="1"/>
  <c r="Z10" i="13"/>
  <c r="AL23" i="12"/>
  <c r="AL24" i="12"/>
  <c r="AJ11" i="12"/>
  <c r="AI11" i="12"/>
  <c r="AH11" i="12"/>
  <c r="AF24" i="12"/>
  <c r="AF23" i="12"/>
  <c r="AK20" i="12"/>
  <c r="AJ20" i="12"/>
  <c r="AI20" i="12"/>
  <c r="AE11" i="12"/>
  <c r="AH20" i="12"/>
  <c r="AM11" i="12"/>
  <c r="AM20" i="12"/>
  <c r="AG11" i="12"/>
  <c r="AD20" i="12"/>
  <c r="AI33" i="12"/>
  <c r="AJ33" i="12"/>
  <c r="AH33" i="12"/>
  <c r="AL33" i="12"/>
  <c r="AF11" i="12"/>
  <c r="AG33" i="12"/>
  <c r="AL11" i="12"/>
  <c r="AG17" i="12"/>
  <c r="AH17" i="12"/>
  <c r="AF17" i="12"/>
  <c r="AM33" i="12"/>
  <c r="AF33" i="12"/>
  <c r="Z19" i="13" l="1"/>
  <c r="Z7" i="13"/>
  <c r="Z6" i="13"/>
  <c r="AD6" i="13"/>
  <c r="AD18" i="13"/>
  <c r="AH18" i="13"/>
  <c r="AF7" i="13"/>
  <c r="AH6" i="13"/>
  <c r="AB6" i="13"/>
  <c r="AB7" i="13"/>
  <c r="AD7" i="13"/>
  <c r="AD14" i="13"/>
  <c r="AD13" i="13"/>
  <c r="AH13" i="13"/>
  <c r="AB19" i="13"/>
  <c r="Z18" i="13"/>
  <c r="AF19" i="13"/>
  <c r="AH19" i="13"/>
  <c r="AF18" i="13"/>
  <c r="AJ23" i="12"/>
  <c r="AJ24" i="12"/>
  <c r="AD24" i="12"/>
  <c r="AD23" i="12"/>
  <c r="AH24" i="12"/>
  <c r="AH23" i="12"/>
  <c r="AL103" i="3" l="1"/>
  <c r="AJ103" i="3"/>
  <c r="AH103" i="3"/>
  <c r="AF103" i="3"/>
  <c r="AD103" i="3"/>
  <c r="BC71" i="3"/>
  <c r="BA71" i="3"/>
  <c r="P17" i="2" l="1"/>
  <c r="Q17" i="2"/>
  <c r="R17" i="2"/>
  <c r="S17" i="2"/>
  <c r="T17" i="2"/>
  <c r="U17" i="2"/>
  <c r="V17" i="2"/>
  <c r="W17" i="2"/>
  <c r="X17" i="2"/>
  <c r="O17" i="2"/>
  <c r="AV78" i="11" l="1"/>
  <c r="AV77" i="11"/>
  <c r="AT78" i="11"/>
  <c r="AT77" i="11"/>
  <c r="AR78" i="11"/>
  <c r="AR77" i="11"/>
  <c r="AP78" i="11"/>
  <c r="AP77" i="11"/>
  <c r="AN78" i="11"/>
  <c r="AN77" i="11"/>
  <c r="AM42" i="4" l="1"/>
  <c r="AM41" i="4"/>
  <c r="AK42" i="4"/>
  <c r="AK41" i="4"/>
  <c r="AI42" i="4"/>
  <c r="AI41" i="4"/>
  <c r="AG42" i="4"/>
  <c r="AG41" i="4"/>
  <c r="AE42" i="4"/>
  <c r="AE41" i="4"/>
  <c r="AM31" i="4"/>
  <c r="AM30" i="4"/>
  <c r="AK31" i="4"/>
  <c r="AK30" i="4"/>
  <c r="AI31" i="4"/>
  <c r="AI30" i="4"/>
  <c r="AG31" i="4"/>
  <c r="AG30" i="4"/>
  <c r="AE31" i="4"/>
  <c r="AE30" i="4"/>
  <c r="AN65" i="11"/>
  <c r="AA23" i="10"/>
  <c r="Z23" i="10"/>
  <c r="Y23" i="10"/>
  <c r="X23" i="10"/>
  <c r="W23" i="10"/>
  <c r="V23" i="10"/>
  <c r="U23" i="10"/>
  <c r="T23" i="10"/>
  <c r="S23" i="10"/>
  <c r="R23" i="10"/>
  <c r="AV73" i="11"/>
  <c r="AV72" i="11"/>
  <c r="AT73" i="11"/>
  <c r="AT72" i="11"/>
  <c r="AR73" i="11"/>
  <c r="AR72" i="11"/>
  <c r="AP73" i="11"/>
  <c r="AP72" i="11"/>
  <c r="AN73" i="11"/>
  <c r="AN72" i="11"/>
  <c r="AV70" i="11"/>
  <c r="AV69" i="11"/>
  <c r="AT70" i="11"/>
  <c r="AT69" i="11"/>
  <c r="AR70" i="11"/>
  <c r="AR69" i="11"/>
  <c r="AP70" i="11"/>
  <c r="AP69" i="11"/>
  <c r="AN70" i="11"/>
  <c r="AN69" i="11"/>
  <c r="AV66" i="11"/>
  <c r="AV65" i="11"/>
  <c r="AT66" i="11"/>
  <c r="AT65" i="11"/>
  <c r="AR66" i="11"/>
  <c r="AR65" i="11"/>
  <c r="AP66" i="11"/>
  <c r="AP65" i="11"/>
  <c r="AN66" i="11"/>
  <c r="AN59" i="11"/>
  <c r="AO59" i="11"/>
  <c r="AP59" i="11"/>
  <c r="AQ59" i="11"/>
  <c r="AR59" i="11"/>
  <c r="AS59" i="11"/>
  <c r="AT59" i="11"/>
  <c r="AU59" i="11"/>
  <c r="AV59" i="11"/>
  <c r="AW59" i="11"/>
  <c r="AN60" i="11"/>
  <c r="AO60" i="11"/>
  <c r="AP60" i="11"/>
  <c r="AQ60" i="11"/>
  <c r="AR60" i="11"/>
  <c r="AS60" i="11"/>
  <c r="AT60" i="11"/>
  <c r="AU60" i="11"/>
  <c r="AV60" i="11"/>
  <c r="AW60" i="11"/>
  <c r="AN61" i="11"/>
  <c r="AO61" i="11"/>
  <c r="AP61" i="11"/>
  <c r="AQ61" i="11"/>
  <c r="AR61" i="11"/>
  <c r="AS61" i="11"/>
  <c r="AT61" i="11"/>
  <c r="AU61" i="11"/>
  <c r="AV61" i="11"/>
  <c r="AW61" i="11"/>
  <c r="AN62" i="11"/>
  <c r="AO62" i="11"/>
  <c r="AP62" i="11"/>
  <c r="AQ62" i="11"/>
  <c r="AR62" i="11"/>
  <c r="AS62" i="11"/>
  <c r="AT62" i="11"/>
  <c r="AU62" i="11"/>
  <c r="AV62" i="11"/>
  <c r="AW62" i="11"/>
  <c r="AW58" i="11"/>
  <c r="AV58" i="11"/>
  <c r="AU58" i="11"/>
  <c r="AT58" i="11"/>
  <c r="AS58" i="11"/>
  <c r="AR58" i="11"/>
  <c r="AQ58" i="11"/>
  <c r="AP58" i="11"/>
  <c r="AO58" i="11"/>
  <c r="AN58" i="11"/>
  <c r="AW56" i="11"/>
  <c r="AV56" i="11"/>
  <c r="AU56" i="11"/>
  <c r="AT56" i="11"/>
  <c r="AS56" i="11"/>
  <c r="AR56" i="11"/>
  <c r="AQ56" i="11"/>
  <c r="AP56" i="11"/>
  <c r="AO56" i="11"/>
  <c r="AN56" i="11"/>
  <c r="Z51" i="11"/>
  <c r="AC51" i="11"/>
  <c r="AA51" i="11"/>
  <c r="AB51" i="11"/>
  <c r="AH51" i="11"/>
  <c r="AI51" i="11"/>
  <c r="AJ51" i="11"/>
  <c r="Z52" i="11"/>
  <c r="AA52" i="11"/>
  <c r="AB52" i="11"/>
  <c r="AD52" i="11"/>
  <c r="AE52" i="11"/>
  <c r="AF52" i="11"/>
  <c r="AG52" i="11"/>
  <c r="AH52" i="11"/>
  <c r="AJ52" i="11"/>
  <c r="Z53" i="11"/>
  <c r="AF53" i="11"/>
  <c r="AA53" i="11"/>
  <c r="AB53" i="11"/>
  <c r="AC53" i="11"/>
  <c r="AD53" i="11"/>
  <c r="AE53" i="11"/>
  <c r="AG53" i="11"/>
  <c r="AH53" i="11"/>
  <c r="AI53" i="11"/>
  <c r="AJ53" i="11"/>
  <c r="Z54" i="11"/>
  <c r="AB54" i="11"/>
  <c r="AA54" i="11"/>
  <c r="AI54" i="11"/>
  <c r="Z57" i="11"/>
  <c r="AA57" i="11"/>
  <c r="AC50" i="11"/>
  <c r="AD50" i="11"/>
  <c r="AE50" i="11"/>
  <c r="AF50" i="11"/>
  <c r="AG50" i="11"/>
  <c r="AH50" i="11"/>
  <c r="AI50" i="11"/>
  <c r="AJ50" i="11"/>
  <c r="AB50" i="11"/>
  <c r="AA50" i="11"/>
  <c r="Z50" i="11"/>
  <c r="O57" i="11"/>
  <c r="P57" i="11"/>
  <c r="Q57" i="11"/>
  <c r="R57" i="11"/>
  <c r="S57" i="11"/>
  <c r="T57" i="11"/>
  <c r="U57" i="11"/>
  <c r="V57" i="11"/>
  <c r="W57" i="11"/>
  <c r="X57" i="11"/>
  <c r="O51" i="11"/>
  <c r="P51" i="11"/>
  <c r="Q51" i="11"/>
  <c r="R51" i="11"/>
  <c r="S51" i="11"/>
  <c r="T51" i="11"/>
  <c r="U51" i="11"/>
  <c r="V51" i="11"/>
  <c r="W51" i="11"/>
  <c r="X51" i="11"/>
  <c r="O52" i="11"/>
  <c r="P52" i="11"/>
  <c r="Q52" i="11"/>
  <c r="R52" i="11"/>
  <c r="S52" i="11"/>
  <c r="T52" i="11"/>
  <c r="U52" i="11"/>
  <c r="V52" i="11"/>
  <c r="W52" i="11"/>
  <c r="X52" i="11"/>
  <c r="O53" i="11"/>
  <c r="P53" i="11"/>
  <c r="Q53" i="11"/>
  <c r="R53" i="11"/>
  <c r="S53" i="11"/>
  <c r="T53" i="11"/>
  <c r="U53" i="11"/>
  <c r="V53" i="11"/>
  <c r="W53" i="11"/>
  <c r="X53" i="11"/>
  <c r="O54" i="11"/>
  <c r="P54" i="11"/>
  <c r="Q54" i="11"/>
  <c r="R54" i="11"/>
  <c r="S54" i="11"/>
  <c r="T54" i="11"/>
  <c r="U54" i="11"/>
  <c r="V54" i="11"/>
  <c r="W54" i="11"/>
  <c r="X54" i="11"/>
  <c r="U50" i="11"/>
  <c r="V50" i="11"/>
  <c r="W50" i="11"/>
  <c r="X50" i="11"/>
  <c r="Q50" i="11"/>
  <c r="R50" i="11"/>
  <c r="S50" i="11"/>
  <c r="T50" i="11"/>
  <c r="P50" i="11"/>
  <c r="O50" i="11"/>
  <c r="AH54" i="11"/>
  <c r="AF54" i="11"/>
  <c r="AG51" i="11"/>
  <c r="AD57" i="11"/>
  <c r="AE54" i="11"/>
  <c r="AC52" i="11"/>
  <c r="AF51" i="11"/>
  <c r="AG57" i="11"/>
  <c r="AG54" i="11"/>
  <c r="AH57" i="11"/>
  <c r="AE57" i="11"/>
  <c r="AC57" i="11"/>
  <c r="AE51" i="11"/>
  <c r="AJ57" i="11"/>
  <c r="AB57" i="11"/>
  <c r="AC54" i="11"/>
  <c r="AI52" i="11"/>
  <c r="AD51" i="11"/>
  <c r="AF57" i="11"/>
  <c r="AD54" i="11"/>
  <c r="AI57" i="11"/>
  <c r="AJ54" i="11"/>
  <c r="AM36" i="11"/>
  <c r="AL36" i="11"/>
  <c r="AK36" i="11"/>
  <c r="AJ36" i="11"/>
  <c r="AI36" i="11"/>
  <c r="AH36" i="11"/>
  <c r="AG36" i="11"/>
  <c r="AF36" i="11"/>
  <c r="AE36" i="11"/>
  <c r="AD36" i="11"/>
  <c r="L21" i="9"/>
  <c r="J21" i="9"/>
  <c r="H21" i="9"/>
  <c r="F21" i="9"/>
  <c r="D21" i="9"/>
  <c r="L20" i="9"/>
  <c r="J20" i="9"/>
  <c r="H20" i="9"/>
  <c r="F20" i="9"/>
  <c r="D20" i="9"/>
  <c r="E19" i="9"/>
  <c r="F19" i="9"/>
  <c r="G19" i="9"/>
  <c r="H19" i="9"/>
  <c r="I19" i="9"/>
  <c r="J19" i="9"/>
  <c r="K19" i="9"/>
  <c r="L19" i="9"/>
  <c r="M19" i="9"/>
  <c r="D19" i="9"/>
  <c r="C19" i="9"/>
  <c r="C14" i="9"/>
  <c r="E18" i="9"/>
  <c r="F18" i="9"/>
  <c r="G18" i="9"/>
  <c r="H18" i="9"/>
  <c r="I18" i="9"/>
  <c r="J18" i="9"/>
  <c r="K18" i="9"/>
  <c r="L18" i="9"/>
  <c r="M18" i="9"/>
  <c r="D18" i="9"/>
  <c r="D16" i="9"/>
  <c r="M7" i="9"/>
  <c r="L7" i="9"/>
  <c r="K7" i="9"/>
  <c r="J7" i="9"/>
  <c r="I7" i="9"/>
  <c r="H7" i="9"/>
  <c r="G7" i="9"/>
  <c r="E7" i="9"/>
  <c r="F7" i="9"/>
  <c r="D7" i="9"/>
  <c r="AU18" i="8"/>
  <c r="AS18" i="8"/>
  <c r="AQ18" i="8"/>
  <c r="AO18" i="8"/>
  <c r="AM18" i="8"/>
  <c r="AU17" i="8"/>
  <c r="AS17" i="8"/>
  <c r="AQ17" i="8"/>
  <c r="AO17" i="8"/>
  <c r="AM17" i="8"/>
  <c r="AO16" i="8"/>
  <c r="AP16" i="8"/>
  <c r="AQ16" i="8"/>
  <c r="AR16" i="8"/>
  <c r="AS16" i="8"/>
  <c r="AT16" i="8"/>
  <c r="AU16" i="8"/>
  <c r="AV16" i="8"/>
  <c r="AN16" i="8"/>
  <c r="AM16" i="8"/>
  <c r="AL16" i="8"/>
  <c r="AH16" i="8"/>
  <c r="AG16" i="8"/>
  <c r="AF16" i="8"/>
  <c r="AE16" i="8"/>
  <c r="AD16" i="8"/>
  <c r="AC16" i="8"/>
  <c r="AB16" i="8"/>
  <c r="AA16" i="8"/>
  <c r="Z16" i="8"/>
  <c r="Y16" i="8"/>
  <c r="T16" i="8"/>
  <c r="S16" i="8"/>
  <c r="U16" i="8" s="1"/>
  <c r="R16" i="8"/>
  <c r="Q16" i="8"/>
  <c r="P16" i="8"/>
  <c r="N16" i="8"/>
  <c r="O16" i="8"/>
  <c r="G16" i="8"/>
  <c r="H16" i="8"/>
  <c r="I16" i="8"/>
  <c r="J16" i="8"/>
  <c r="K16" i="8"/>
  <c r="L16" i="8"/>
  <c r="M16" i="8"/>
  <c r="F16" i="8"/>
  <c r="AU27" i="8"/>
  <c r="AS27" i="8"/>
  <c r="AQ27" i="8"/>
  <c r="AO27" i="8"/>
  <c r="AM27" i="8"/>
  <c r="AU26" i="8"/>
  <c r="AS26" i="8"/>
  <c r="AQ26" i="8"/>
  <c r="AO26" i="8"/>
  <c r="AM26" i="8"/>
  <c r="AU23" i="8"/>
  <c r="AS23" i="8"/>
  <c r="AQ23" i="8"/>
  <c r="AO23" i="8"/>
  <c r="AM23" i="8"/>
  <c r="AU22" i="8"/>
  <c r="AS22" i="8"/>
  <c r="AQ22" i="8"/>
  <c r="AO22" i="8"/>
  <c r="AM22" i="8"/>
  <c r="AL25" i="5"/>
  <c r="AJ25" i="5"/>
  <c r="AH25" i="5"/>
  <c r="AF25" i="5"/>
  <c r="AD25" i="5"/>
  <c r="AL24" i="5"/>
  <c r="AJ24" i="5"/>
  <c r="AH24" i="5"/>
  <c r="AF24" i="5"/>
  <c r="AD24" i="5"/>
  <c r="AM36" i="4"/>
  <c r="AK36" i="4"/>
  <c r="AI36" i="4"/>
  <c r="AG36" i="4"/>
  <c r="AE36" i="4"/>
  <c r="AM35" i="4"/>
  <c r="AK35" i="4"/>
  <c r="AI35" i="4"/>
  <c r="AG35" i="4"/>
  <c r="AE35" i="4"/>
  <c r="P31" i="8"/>
  <c r="Q31" i="8"/>
  <c r="R31" i="8"/>
  <c r="S31" i="8"/>
  <c r="T31" i="8"/>
  <c r="R31" i="7"/>
  <c r="Q31" i="7"/>
  <c r="S31" i="7"/>
  <c r="AE31" i="7" s="1"/>
  <c r="AE33" i="7" s="1"/>
  <c r="T31" i="7"/>
  <c r="U31" i="7"/>
  <c r="V31" i="7"/>
  <c r="W31" i="7"/>
  <c r="X31" i="7"/>
  <c r="Y31" i="7"/>
  <c r="Z31" i="7"/>
  <c r="Q22" i="5"/>
  <c r="M24" i="11"/>
  <c r="F23" i="11"/>
  <c r="G23" i="11"/>
  <c r="H23" i="11"/>
  <c r="I23" i="11"/>
  <c r="J23" i="11"/>
  <c r="K23" i="11"/>
  <c r="L23" i="11"/>
  <c r="M23" i="11"/>
  <c r="N23" i="11"/>
  <c r="F24" i="11"/>
  <c r="G24" i="11"/>
  <c r="H24" i="11"/>
  <c r="I24" i="11"/>
  <c r="J24" i="11"/>
  <c r="K24" i="11"/>
  <c r="L24" i="11"/>
  <c r="N24" i="11"/>
  <c r="F25" i="11"/>
  <c r="G25" i="11"/>
  <c r="H25" i="11"/>
  <c r="I25" i="11"/>
  <c r="J25" i="11"/>
  <c r="K25" i="11"/>
  <c r="L25" i="11"/>
  <c r="M25" i="11"/>
  <c r="N25" i="11"/>
  <c r="F27" i="11"/>
  <c r="G27" i="11"/>
  <c r="H27" i="11"/>
  <c r="I27" i="11"/>
  <c r="J27" i="11"/>
  <c r="K27" i="11"/>
  <c r="L27" i="11"/>
  <c r="M27" i="11"/>
  <c r="N27" i="11"/>
  <c r="E23" i="11"/>
  <c r="E24" i="11"/>
  <c r="E25" i="11"/>
  <c r="E27" i="11"/>
  <c r="N22" i="11"/>
  <c r="M22" i="11"/>
  <c r="L22" i="11"/>
  <c r="K22" i="11"/>
  <c r="J22" i="11"/>
  <c r="I22" i="11"/>
  <c r="H22" i="11"/>
  <c r="G22" i="11"/>
  <c r="F22" i="11"/>
  <c r="E22" i="11"/>
  <c r="T8" i="11"/>
  <c r="S7" i="11"/>
  <c r="T5" i="11"/>
  <c r="T6" i="11"/>
  <c r="T7" i="11"/>
  <c r="T9" i="11"/>
  <c r="T10" i="11"/>
  <c r="T11" i="11"/>
  <c r="T4" i="11"/>
  <c r="S5" i="11"/>
  <c r="S6" i="11"/>
  <c r="S8" i="11"/>
  <c r="S9" i="11"/>
  <c r="S10" i="11"/>
  <c r="S11" i="11"/>
  <c r="S4" i="11"/>
  <c r="R5" i="11"/>
  <c r="R6" i="11"/>
  <c r="R7" i="11"/>
  <c r="R8" i="11"/>
  <c r="R9" i="11"/>
  <c r="R10" i="11"/>
  <c r="R11" i="11"/>
  <c r="R4" i="11"/>
  <c r="Q5" i="11"/>
  <c r="Q6" i="11"/>
  <c r="Q7" i="11"/>
  <c r="Q8" i="11"/>
  <c r="Q9" i="11"/>
  <c r="Q10" i="11"/>
  <c r="Q11" i="11"/>
  <c r="Q4" i="11"/>
  <c r="P8" i="11"/>
  <c r="P9" i="11"/>
  <c r="P10" i="11"/>
  <c r="P11" i="11"/>
  <c r="P7" i="11"/>
  <c r="P6" i="11"/>
  <c r="P5" i="11"/>
  <c r="P4" i="11"/>
  <c r="AA14" i="10"/>
  <c r="X14" i="10"/>
  <c r="R14" i="10"/>
  <c r="S14" i="10"/>
  <c r="AC14" i="10" s="1"/>
  <c r="T14" i="10"/>
  <c r="U14" i="10"/>
  <c r="V14" i="10"/>
  <c r="W14" i="10"/>
  <c r="Y14" i="10"/>
  <c r="Z14" i="10"/>
  <c r="R12" i="10"/>
  <c r="S12" i="10"/>
  <c r="AC12" i="10" s="1"/>
  <c r="T12" i="10"/>
  <c r="U12" i="10"/>
  <c r="V12" i="10"/>
  <c r="W12" i="10"/>
  <c r="X12" i="10"/>
  <c r="Y12" i="10"/>
  <c r="Z12" i="10"/>
  <c r="AA12" i="10"/>
  <c r="AN12" i="10" s="1"/>
  <c r="S6" i="10"/>
  <c r="T6" i="10"/>
  <c r="U6" i="10"/>
  <c r="V6" i="10"/>
  <c r="W6" i="10"/>
  <c r="X6" i="10"/>
  <c r="Y6" i="10"/>
  <c r="Z6" i="10"/>
  <c r="AA6" i="10"/>
  <c r="R6" i="10"/>
  <c r="AC6" i="10" s="1"/>
  <c r="Z4" i="10"/>
  <c r="AA4" i="10"/>
  <c r="S4" i="10"/>
  <c r="AC4" i="10"/>
  <c r="AL4" i="10" s="1"/>
  <c r="T4" i="10"/>
  <c r="U4" i="10"/>
  <c r="V4" i="10"/>
  <c r="W4" i="10"/>
  <c r="X4" i="10"/>
  <c r="Y4" i="10"/>
  <c r="R4" i="10"/>
  <c r="D14" i="9"/>
  <c r="D15" i="9"/>
  <c r="E12" i="9"/>
  <c r="E14" i="9"/>
  <c r="F12" i="9"/>
  <c r="G12" i="9"/>
  <c r="H12" i="9"/>
  <c r="I12" i="9"/>
  <c r="J12" i="9"/>
  <c r="K12" i="9"/>
  <c r="L12" i="9"/>
  <c r="L14" i="9"/>
  <c r="L15" i="9"/>
  <c r="M12" i="9"/>
  <c r="D12" i="9"/>
  <c r="M14" i="9"/>
  <c r="AH31" i="8"/>
  <c r="AA25" i="8"/>
  <c r="AB25" i="8"/>
  <c r="AC25" i="8"/>
  <c r="AD25" i="8"/>
  <c r="AE25" i="8"/>
  <c r="AF25" i="8"/>
  <c r="AG25" i="8"/>
  <c r="AH25" i="8"/>
  <c r="AA31" i="8"/>
  <c r="AB31" i="8"/>
  <c r="AC31" i="8"/>
  <c r="AD31" i="8"/>
  <c r="AE31" i="8"/>
  <c r="AF31" i="8"/>
  <c r="AG31" i="8"/>
  <c r="Z25" i="8"/>
  <c r="Z31" i="8"/>
  <c r="AH21" i="8"/>
  <c r="AG21" i="8"/>
  <c r="AF21" i="8"/>
  <c r="AE21" i="8"/>
  <c r="AD21" i="8"/>
  <c r="AC21" i="8"/>
  <c r="AB21" i="8"/>
  <c r="AA21" i="8"/>
  <c r="Z21" i="8"/>
  <c r="Y21" i="8"/>
  <c r="AL21" i="8"/>
  <c r="Y25" i="8"/>
  <c r="Y31" i="8"/>
  <c r="S3" i="8"/>
  <c r="P3" i="8"/>
  <c r="T3" i="8"/>
  <c r="R3" i="8"/>
  <c r="Q3" i="8"/>
  <c r="T21" i="8"/>
  <c r="T25" i="8"/>
  <c r="S25" i="8"/>
  <c r="R25" i="8"/>
  <c r="Q25" i="8"/>
  <c r="P25" i="8"/>
  <c r="S21" i="8"/>
  <c r="R21" i="8"/>
  <c r="Q21" i="8"/>
  <c r="P21" i="8"/>
  <c r="Z26" i="7"/>
  <c r="Q10" i="7"/>
  <c r="AB10" i="7" s="1"/>
  <c r="R10" i="7"/>
  <c r="S10" i="7"/>
  <c r="T10" i="7"/>
  <c r="U10" i="7"/>
  <c r="V10" i="7"/>
  <c r="W10" i="7"/>
  <c r="X10" i="7"/>
  <c r="Y10" i="7"/>
  <c r="Z10" i="7"/>
  <c r="Q18" i="7"/>
  <c r="AB18" i="7" s="1"/>
  <c r="R18" i="7"/>
  <c r="S18" i="7"/>
  <c r="T18" i="7"/>
  <c r="U18" i="7"/>
  <c r="V18" i="7"/>
  <c r="W18" i="7"/>
  <c r="X18" i="7"/>
  <c r="Y18" i="7"/>
  <c r="Z18" i="7"/>
  <c r="Q19" i="7"/>
  <c r="R19" i="7"/>
  <c r="S19" i="7"/>
  <c r="T19" i="7"/>
  <c r="U19" i="7"/>
  <c r="AG19" i="7" s="1"/>
  <c r="V19" i="7"/>
  <c r="W19" i="7"/>
  <c r="X19" i="7"/>
  <c r="AJ19" i="7" s="1"/>
  <c r="Y19" i="7"/>
  <c r="Z19" i="7"/>
  <c r="Q26" i="7"/>
  <c r="R26" i="7"/>
  <c r="S26" i="7"/>
  <c r="T26" i="7"/>
  <c r="U26" i="7"/>
  <c r="V26" i="7"/>
  <c r="W26" i="7"/>
  <c r="X26" i="7"/>
  <c r="Y26" i="7"/>
  <c r="Z5" i="7"/>
  <c r="Y5" i="7"/>
  <c r="X5" i="7"/>
  <c r="W5" i="7"/>
  <c r="V5" i="7"/>
  <c r="U5" i="7"/>
  <c r="T5" i="7"/>
  <c r="S5" i="7"/>
  <c r="R5" i="7"/>
  <c r="Q5" i="7"/>
  <c r="AB5" i="7" s="1"/>
  <c r="Q13" i="5"/>
  <c r="S23" i="4"/>
  <c r="S23" i="5"/>
  <c r="S13" i="5"/>
  <c r="T13" i="5"/>
  <c r="U13" i="5"/>
  <c r="V13" i="5"/>
  <c r="W13" i="5"/>
  <c r="X13" i="5"/>
  <c r="Y13" i="5"/>
  <c r="Z13" i="5"/>
  <c r="S14" i="5"/>
  <c r="T14" i="5"/>
  <c r="U14" i="5"/>
  <c r="V14" i="5"/>
  <c r="W14" i="5"/>
  <c r="X14" i="5"/>
  <c r="Y14" i="5"/>
  <c r="Z14" i="5"/>
  <c r="S22" i="5"/>
  <c r="T22" i="5"/>
  <c r="U22" i="5"/>
  <c r="V22" i="5"/>
  <c r="W22" i="5"/>
  <c r="X22" i="5"/>
  <c r="Y22" i="5"/>
  <c r="Z22" i="5"/>
  <c r="T23" i="5"/>
  <c r="U23" i="5"/>
  <c r="V23" i="5"/>
  <c r="W23" i="5"/>
  <c r="X23" i="5"/>
  <c r="Y23" i="5"/>
  <c r="Z23" i="5"/>
  <c r="R14" i="5"/>
  <c r="R22" i="5"/>
  <c r="R23" i="5"/>
  <c r="R13" i="5"/>
  <c r="Q23" i="5"/>
  <c r="Q14" i="5"/>
  <c r="Q3" i="5"/>
  <c r="S3" i="5"/>
  <c r="T3" i="5"/>
  <c r="U3" i="5"/>
  <c r="R3" i="5"/>
  <c r="R20" i="5"/>
  <c r="R19" i="5"/>
  <c r="Q20" i="5"/>
  <c r="Q19" i="5"/>
  <c r="T24" i="4"/>
  <c r="AD24" i="4"/>
  <c r="U24" i="4"/>
  <c r="V24" i="4"/>
  <c r="W24" i="4"/>
  <c r="X24" i="4"/>
  <c r="Y24" i="4"/>
  <c r="Z24" i="4"/>
  <c r="AA24" i="4"/>
  <c r="AB24" i="4"/>
  <c r="T29" i="4"/>
  <c r="U29" i="4"/>
  <c r="V29" i="4"/>
  <c r="W29" i="4"/>
  <c r="X29" i="4"/>
  <c r="Y29" i="4"/>
  <c r="Z29" i="4"/>
  <c r="AA29" i="4"/>
  <c r="AB29" i="4"/>
  <c r="T33" i="4"/>
  <c r="U33" i="4"/>
  <c r="V33" i="4"/>
  <c r="W33" i="4"/>
  <c r="X33" i="4"/>
  <c r="Y33" i="4"/>
  <c r="Z33" i="4"/>
  <c r="AA33" i="4"/>
  <c r="AB33" i="4"/>
  <c r="T34" i="4"/>
  <c r="U34" i="4"/>
  <c r="V34" i="4"/>
  <c r="W34" i="4"/>
  <c r="X34" i="4"/>
  <c r="Y34" i="4"/>
  <c r="Z34" i="4"/>
  <c r="AA34" i="4"/>
  <c r="AB34" i="4"/>
  <c r="T40" i="4"/>
  <c r="U40" i="4"/>
  <c r="V40" i="4"/>
  <c r="W40" i="4"/>
  <c r="X40" i="4"/>
  <c r="Y40" i="4"/>
  <c r="Z40" i="4"/>
  <c r="AA40" i="4"/>
  <c r="AB40" i="4"/>
  <c r="AB23" i="4"/>
  <c r="AA23" i="4"/>
  <c r="Z23" i="4"/>
  <c r="Y23" i="4"/>
  <c r="X23" i="4"/>
  <c r="W23" i="4"/>
  <c r="V23" i="4"/>
  <c r="U23" i="4"/>
  <c r="T23" i="4"/>
  <c r="S24" i="4"/>
  <c r="S29" i="4"/>
  <c r="S33" i="4"/>
  <c r="S34" i="4"/>
  <c r="S40" i="4"/>
  <c r="R4" i="3"/>
  <c r="U18" i="4"/>
  <c r="T18" i="4"/>
  <c r="S18" i="4"/>
  <c r="R18" i="4"/>
  <c r="Q18" i="4"/>
  <c r="U14" i="4"/>
  <c r="T14" i="4"/>
  <c r="S14" i="4"/>
  <c r="R14" i="4"/>
  <c r="Q14" i="4"/>
  <c r="U13" i="4"/>
  <c r="T13" i="4"/>
  <c r="S13" i="4"/>
  <c r="R13" i="4"/>
  <c r="Q13" i="4"/>
  <c r="V13" i="4"/>
  <c r="U10" i="4"/>
  <c r="T10" i="4"/>
  <c r="V10" i="4"/>
  <c r="S10" i="4"/>
  <c r="R10" i="4"/>
  <c r="Q10" i="4"/>
  <c r="U7" i="4"/>
  <c r="T7" i="4"/>
  <c r="S7" i="4"/>
  <c r="R7" i="4"/>
  <c r="Q7" i="4"/>
  <c r="U6" i="4"/>
  <c r="T6" i="4"/>
  <c r="S6" i="4"/>
  <c r="R6" i="4"/>
  <c r="Q6" i="4"/>
  <c r="V6" i="4"/>
  <c r="U5" i="4"/>
  <c r="T5" i="4"/>
  <c r="V5" i="4"/>
  <c r="S5" i="4"/>
  <c r="R5" i="4"/>
  <c r="Q5" i="4"/>
  <c r="Q7" i="5"/>
  <c r="Q6" i="5"/>
  <c r="Q5" i="5"/>
  <c r="Q4" i="5"/>
  <c r="U20" i="5"/>
  <c r="T20" i="5"/>
  <c r="S20" i="5"/>
  <c r="U19" i="5"/>
  <c r="T19" i="5"/>
  <c r="S19" i="5"/>
  <c r="U10" i="5"/>
  <c r="T10" i="5"/>
  <c r="V10" i="5" s="1"/>
  <c r="S10" i="5"/>
  <c r="R10" i="5"/>
  <c r="Q10" i="5"/>
  <c r="U9" i="5"/>
  <c r="T9" i="5"/>
  <c r="S9" i="5"/>
  <c r="R9" i="5"/>
  <c r="Q9" i="5"/>
  <c r="U8" i="5"/>
  <c r="T8" i="5"/>
  <c r="S8" i="5"/>
  <c r="R8" i="5"/>
  <c r="Q8" i="5"/>
  <c r="U7" i="5"/>
  <c r="T7" i="5"/>
  <c r="S7" i="5"/>
  <c r="R7" i="5"/>
  <c r="U6" i="5"/>
  <c r="T6" i="5"/>
  <c r="S6" i="5"/>
  <c r="R6" i="5"/>
  <c r="U5" i="5"/>
  <c r="T5" i="5"/>
  <c r="S5" i="5"/>
  <c r="R5" i="5"/>
  <c r="U4" i="5"/>
  <c r="T4" i="5"/>
  <c r="S4" i="5"/>
  <c r="R4" i="5"/>
  <c r="O6" i="2"/>
  <c r="AA109" i="3"/>
  <c r="Z109" i="3"/>
  <c r="Y109" i="3"/>
  <c r="X109" i="3"/>
  <c r="W109" i="3"/>
  <c r="V109" i="3"/>
  <c r="U109" i="3"/>
  <c r="T109" i="3"/>
  <c r="S109" i="3"/>
  <c r="R109" i="3"/>
  <c r="AA106" i="3"/>
  <c r="Z106" i="3"/>
  <c r="Y106" i="3"/>
  <c r="X106" i="3"/>
  <c r="W106" i="3"/>
  <c r="V106" i="3"/>
  <c r="U106" i="3"/>
  <c r="T106" i="3"/>
  <c r="S106" i="3"/>
  <c r="R106" i="3"/>
  <c r="AA101" i="3"/>
  <c r="Z101" i="3"/>
  <c r="Y101" i="3"/>
  <c r="X101" i="3"/>
  <c r="W101" i="3"/>
  <c r="V101" i="3"/>
  <c r="U101" i="3"/>
  <c r="T101" i="3"/>
  <c r="S101" i="3"/>
  <c r="R101" i="3"/>
  <c r="AA96" i="3"/>
  <c r="Z96" i="3"/>
  <c r="Y96" i="3"/>
  <c r="X96" i="3"/>
  <c r="W96" i="3"/>
  <c r="V96" i="3"/>
  <c r="U96" i="3"/>
  <c r="T96" i="3"/>
  <c r="S96" i="3"/>
  <c r="R96" i="3"/>
  <c r="AA92" i="3"/>
  <c r="Z92" i="3"/>
  <c r="Y92" i="3"/>
  <c r="X92" i="3"/>
  <c r="W92" i="3"/>
  <c r="V92" i="3"/>
  <c r="U92" i="3"/>
  <c r="T92" i="3"/>
  <c r="S92" i="3"/>
  <c r="R92" i="3"/>
  <c r="AA87" i="3"/>
  <c r="Z87" i="3"/>
  <c r="Y87" i="3"/>
  <c r="X87" i="3"/>
  <c r="W87" i="3"/>
  <c r="V87" i="3"/>
  <c r="U87" i="3"/>
  <c r="T87" i="3"/>
  <c r="S87" i="3"/>
  <c r="R87" i="3"/>
  <c r="AA83" i="3"/>
  <c r="Z83" i="3"/>
  <c r="Y83" i="3"/>
  <c r="X83" i="3"/>
  <c r="W83" i="3"/>
  <c r="V83" i="3"/>
  <c r="U83" i="3"/>
  <c r="T83" i="3"/>
  <c r="S83" i="3"/>
  <c r="R83" i="3"/>
  <c r="AA71" i="3"/>
  <c r="Z71" i="3"/>
  <c r="Y71" i="3"/>
  <c r="X71" i="3"/>
  <c r="W71" i="3"/>
  <c r="V71" i="3"/>
  <c r="U71" i="3"/>
  <c r="T71" i="3"/>
  <c r="S71" i="3"/>
  <c r="R71" i="3"/>
  <c r="AA67" i="3"/>
  <c r="Z67" i="3"/>
  <c r="Y67" i="3"/>
  <c r="X67" i="3"/>
  <c r="W67" i="3"/>
  <c r="V67" i="3"/>
  <c r="U67" i="3"/>
  <c r="T67" i="3"/>
  <c r="S67" i="3"/>
  <c r="R67" i="3"/>
  <c r="AA66" i="3"/>
  <c r="Z66" i="3"/>
  <c r="Y66" i="3"/>
  <c r="X66" i="3"/>
  <c r="W66" i="3"/>
  <c r="V66" i="3"/>
  <c r="U66" i="3"/>
  <c r="T66" i="3"/>
  <c r="S66" i="3"/>
  <c r="R66" i="3"/>
  <c r="AA65" i="3"/>
  <c r="Z65" i="3"/>
  <c r="Y65" i="3"/>
  <c r="X65" i="3"/>
  <c r="W65" i="3"/>
  <c r="V65" i="3"/>
  <c r="U65" i="3"/>
  <c r="T65" i="3"/>
  <c r="S65" i="3"/>
  <c r="R65" i="3"/>
  <c r="AA59" i="3"/>
  <c r="Z59" i="3"/>
  <c r="Y59" i="3"/>
  <c r="X59" i="3"/>
  <c r="W59" i="3"/>
  <c r="V59" i="3"/>
  <c r="U59" i="3"/>
  <c r="T59" i="3"/>
  <c r="S59" i="3"/>
  <c r="R59" i="3"/>
  <c r="AA57" i="3"/>
  <c r="Z57" i="3"/>
  <c r="Y57" i="3"/>
  <c r="X57" i="3"/>
  <c r="W57" i="3"/>
  <c r="V57" i="3"/>
  <c r="U57" i="3"/>
  <c r="T57" i="3"/>
  <c r="S57" i="3"/>
  <c r="R57" i="3"/>
  <c r="AA50" i="3"/>
  <c r="Z50" i="3"/>
  <c r="Y50" i="3"/>
  <c r="X50" i="3"/>
  <c r="W50" i="3"/>
  <c r="V50" i="3"/>
  <c r="U50" i="3"/>
  <c r="T50" i="3"/>
  <c r="S50" i="3"/>
  <c r="R50" i="3"/>
  <c r="AA49" i="3"/>
  <c r="Z49" i="3"/>
  <c r="Y49" i="3"/>
  <c r="X49" i="3"/>
  <c r="W49" i="3"/>
  <c r="V49" i="3"/>
  <c r="U49" i="3"/>
  <c r="T49" i="3"/>
  <c r="S49" i="3"/>
  <c r="R49" i="3"/>
  <c r="AA45" i="3"/>
  <c r="Z45" i="3"/>
  <c r="Y45" i="3"/>
  <c r="X45" i="3"/>
  <c r="W45" i="3"/>
  <c r="V45" i="3"/>
  <c r="U45" i="3"/>
  <c r="T45" i="3"/>
  <c r="S45" i="3"/>
  <c r="R45" i="3"/>
  <c r="AA44" i="3"/>
  <c r="Z44" i="3"/>
  <c r="Y44" i="3"/>
  <c r="X44" i="3"/>
  <c r="W44" i="3"/>
  <c r="V44" i="3"/>
  <c r="U44" i="3"/>
  <c r="T44" i="3"/>
  <c r="S44" i="3"/>
  <c r="R44" i="3"/>
  <c r="AA43" i="3"/>
  <c r="Z43" i="3"/>
  <c r="Y43" i="3"/>
  <c r="X43" i="3"/>
  <c r="W43" i="3"/>
  <c r="V43" i="3"/>
  <c r="U43" i="3"/>
  <c r="T43" i="3"/>
  <c r="S43" i="3"/>
  <c r="R43" i="3"/>
  <c r="AA35" i="3"/>
  <c r="Z35" i="3"/>
  <c r="Y35" i="3"/>
  <c r="X35" i="3"/>
  <c r="W35" i="3"/>
  <c r="V35" i="3"/>
  <c r="U35" i="3"/>
  <c r="T35" i="3"/>
  <c r="S35" i="3"/>
  <c r="R35" i="3"/>
  <c r="AA34" i="3"/>
  <c r="Z34" i="3"/>
  <c r="Y34" i="3"/>
  <c r="X34" i="3"/>
  <c r="W34" i="3"/>
  <c r="V34" i="3"/>
  <c r="U34" i="3"/>
  <c r="T34" i="3"/>
  <c r="S34" i="3"/>
  <c r="R34" i="3"/>
  <c r="AA33" i="3"/>
  <c r="Z33" i="3"/>
  <c r="Y33" i="3"/>
  <c r="X33" i="3"/>
  <c r="W33" i="3"/>
  <c r="V33" i="3"/>
  <c r="U33" i="3"/>
  <c r="T33" i="3"/>
  <c r="S33" i="3"/>
  <c r="R33" i="3"/>
  <c r="AA32" i="3"/>
  <c r="Z32" i="3"/>
  <c r="Y32" i="3"/>
  <c r="X32" i="3"/>
  <c r="W32" i="3"/>
  <c r="V32" i="3"/>
  <c r="U32" i="3"/>
  <c r="T32" i="3"/>
  <c r="S32" i="3"/>
  <c r="R32" i="3"/>
  <c r="AA28" i="3"/>
  <c r="Z28" i="3"/>
  <c r="Y28" i="3"/>
  <c r="X28" i="3"/>
  <c r="W28" i="3"/>
  <c r="V28" i="3"/>
  <c r="U28" i="3"/>
  <c r="T28" i="3"/>
  <c r="S28" i="3"/>
  <c r="R28" i="3"/>
  <c r="AA24" i="3"/>
  <c r="Z24" i="3"/>
  <c r="Y24" i="3"/>
  <c r="X24" i="3"/>
  <c r="W24" i="3"/>
  <c r="V24" i="3"/>
  <c r="U24" i="3"/>
  <c r="T24" i="3"/>
  <c r="S24" i="3"/>
  <c r="R24" i="3"/>
  <c r="AA23" i="3"/>
  <c r="Z23" i="3"/>
  <c r="Y23" i="3"/>
  <c r="X23" i="3"/>
  <c r="W23" i="3"/>
  <c r="V23" i="3"/>
  <c r="U23" i="3"/>
  <c r="T23" i="3"/>
  <c r="S23" i="3"/>
  <c r="R23" i="3"/>
  <c r="AA22" i="3"/>
  <c r="Z22" i="3"/>
  <c r="Y22" i="3"/>
  <c r="X22" i="3"/>
  <c r="W22" i="3"/>
  <c r="V22" i="3"/>
  <c r="U22" i="3"/>
  <c r="T22" i="3"/>
  <c r="S22" i="3"/>
  <c r="R22" i="3"/>
  <c r="AA21" i="3"/>
  <c r="Z21" i="3"/>
  <c r="Y21" i="3"/>
  <c r="X21" i="3"/>
  <c r="W21" i="3"/>
  <c r="V21" i="3"/>
  <c r="U21" i="3"/>
  <c r="T21" i="3"/>
  <c r="S21" i="3"/>
  <c r="R21" i="3"/>
  <c r="AA17" i="3"/>
  <c r="Z17" i="3"/>
  <c r="Y17" i="3"/>
  <c r="X17" i="3"/>
  <c r="W17" i="3"/>
  <c r="V17" i="3"/>
  <c r="U17" i="3"/>
  <c r="T17" i="3"/>
  <c r="S17" i="3"/>
  <c r="R17" i="3"/>
  <c r="AA16" i="3"/>
  <c r="Z16" i="3"/>
  <c r="Y16" i="3"/>
  <c r="X16" i="3"/>
  <c r="W16" i="3"/>
  <c r="V16" i="3"/>
  <c r="U16" i="3"/>
  <c r="T16" i="3"/>
  <c r="S16" i="3"/>
  <c r="R16" i="3"/>
  <c r="AA12" i="3"/>
  <c r="Z12" i="3"/>
  <c r="Y12" i="3"/>
  <c r="X12" i="3"/>
  <c r="W12" i="3"/>
  <c r="V12" i="3"/>
  <c r="U12" i="3"/>
  <c r="T12" i="3"/>
  <c r="S12" i="3"/>
  <c r="R12" i="3"/>
  <c r="AA8" i="3"/>
  <c r="Z8" i="3"/>
  <c r="Y8" i="3"/>
  <c r="X8" i="3"/>
  <c r="W8" i="3"/>
  <c r="V8" i="3"/>
  <c r="U8" i="3"/>
  <c r="T8" i="3"/>
  <c r="S8" i="3"/>
  <c r="R8" i="3"/>
  <c r="S4" i="3"/>
  <c r="AC4" i="3" s="1"/>
  <c r="T4" i="3"/>
  <c r="U4" i="3"/>
  <c r="V4" i="3"/>
  <c r="W4" i="3"/>
  <c r="X4" i="3"/>
  <c r="Y4" i="3"/>
  <c r="Z4" i="3"/>
  <c r="AA4" i="3"/>
  <c r="O5" i="2"/>
  <c r="P5" i="2"/>
  <c r="Q5" i="2"/>
  <c r="R5" i="2"/>
  <c r="S5" i="2"/>
  <c r="T5" i="2"/>
  <c r="U5" i="2"/>
  <c r="V5" i="2"/>
  <c r="W5" i="2"/>
  <c r="X5" i="2"/>
  <c r="P6" i="2"/>
  <c r="Q6" i="2"/>
  <c r="R6" i="2"/>
  <c r="S6" i="2"/>
  <c r="T6" i="2"/>
  <c r="U6" i="2"/>
  <c r="V6" i="2"/>
  <c r="W6" i="2"/>
  <c r="X6" i="2"/>
  <c r="O7" i="2"/>
  <c r="P7" i="2"/>
  <c r="Q7" i="2"/>
  <c r="R7" i="2"/>
  <c r="S7" i="2"/>
  <c r="T7" i="2"/>
  <c r="U7" i="2"/>
  <c r="V7" i="2"/>
  <c r="W7" i="2"/>
  <c r="X7" i="2"/>
  <c r="O9" i="2"/>
  <c r="P9" i="2"/>
  <c r="Q9" i="2"/>
  <c r="R9" i="2"/>
  <c r="S9" i="2"/>
  <c r="T9" i="2"/>
  <c r="U9" i="2"/>
  <c r="V9" i="2"/>
  <c r="W9" i="2"/>
  <c r="X9" i="2"/>
  <c r="O10" i="2"/>
  <c r="P10" i="2"/>
  <c r="Q10" i="2"/>
  <c r="R10" i="2"/>
  <c r="S10" i="2"/>
  <c r="T10" i="2"/>
  <c r="U10" i="2"/>
  <c r="V10" i="2"/>
  <c r="W10" i="2"/>
  <c r="X10" i="2"/>
  <c r="O11" i="2"/>
  <c r="P11" i="2"/>
  <c r="Q11" i="2"/>
  <c r="R11" i="2"/>
  <c r="S11" i="2"/>
  <c r="T11" i="2"/>
  <c r="U11" i="2"/>
  <c r="V11" i="2"/>
  <c r="W11" i="2"/>
  <c r="X11" i="2"/>
  <c r="O12" i="2"/>
  <c r="P12" i="2"/>
  <c r="Q12" i="2"/>
  <c r="R12" i="2"/>
  <c r="S12" i="2"/>
  <c r="T12" i="2"/>
  <c r="U12" i="2"/>
  <c r="V12" i="2"/>
  <c r="W12" i="2"/>
  <c r="X12" i="2"/>
  <c r="D17" i="2"/>
  <c r="E17" i="2"/>
  <c r="F17" i="2"/>
  <c r="G17" i="2"/>
  <c r="H17" i="2"/>
  <c r="I17" i="2"/>
  <c r="J17" i="2"/>
  <c r="K17" i="2"/>
  <c r="L17" i="2"/>
  <c r="M17" i="2"/>
  <c r="O18" i="2"/>
  <c r="P18" i="2"/>
  <c r="Q18" i="2"/>
  <c r="R18" i="2"/>
  <c r="S18" i="2"/>
  <c r="T18" i="2"/>
  <c r="U18" i="2"/>
  <c r="V18" i="2"/>
  <c r="W18" i="2"/>
  <c r="X18" i="2"/>
  <c r="D19" i="2"/>
  <c r="E19" i="2"/>
  <c r="F19" i="2"/>
  <c r="G19" i="2"/>
  <c r="H19" i="2"/>
  <c r="I19" i="2"/>
  <c r="J19" i="2"/>
  <c r="K19" i="2"/>
  <c r="L19" i="2"/>
  <c r="M19" i="2"/>
  <c r="U25" i="8"/>
  <c r="D33" i="11"/>
  <c r="J33" i="11"/>
  <c r="U4" i="11"/>
  <c r="D34" i="11"/>
  <c r="I34" i="11"/>
  <c r="D32" i="11"/>
  <c r="H32" i="11"/>
  <c r="U8" i="11"/>
  <c r="U6" i="11"/>
  <c r="U9" i="11"/>
  <c r="U11" i="11"/>
  <c r="U10" i="11"/>
  <c r="U7" i="11"/>
  <c r="D43" i="11"/>
  <c r="J43" i="11"/>
  <c r="U5" i="11"/>
  <c r="D37" i="11"/>
  <c r="L37" i="11"/>
  <c r="L16" i="9"/>
  <c r="AL25" i="8"/>
  <c r="AO25" i="8"/>
  <c r="AV21" i="8"/>
  <c r="AM21" i="8"/>
  <c r="AU21" i="8"/>
  <c r="AN21" i="8"/>
  <c r="AT21" i="8"/>
  <c r="U3" i="8"/>
  <c r="AQ21" i="8"/>
  <c r="U31" i="8"/>
  <c r="U21" i="8"/>
  <c r="AP21" i="8"/>
  <c r="AO21" i="8"/>
  <c r="AS21" i="8"/>
  <c r="AB26" i="7"/>
  <c r="AD26" i="7" s="1"/>
  <c r="AB31" i="7"/>
  <c r="AF31" i="7" s="1"/>
  <c r="AB19" i="7"/>
  <c r="AE19" i="7" s="1"/>
  <c r="AC22" i="5"/>
  <c r="AI22" i="5"/>
  <c r="AC14" i="5"/>
  <c r="AI14" i="5"/>
  <c r="V20" i="5"/>
  <c r="V3" i="5"/>
  <c r="V19" i="5"/>
  <c r="AC13" i="5"/>
  <c r="AL13" i="5"/>
  <c r="AF14" i="5"/>
  <c r="AJ14" i="5"/>
  <c r="V7" i="5"/>
  <c r="V9" i="5"/>
  <c r="V4" i="5"/>
  <c r="V6" i="5"/>
  <c r="V8" i="5"/>
  <c r="AC23" i="5"/>
  <c r="AL23" i="5"/>
  <c r="V5" i="5"/>
  <c r="AD40" i="4"/>
  <c r="AL40" i="4"/>
  <c r="V18" i="4"/>
  <c r="AD33" i="4"/>
  <c r="AE33" i="4"/>
  <c r="V14" i="4"/>
  <c r="AG24" i="4"/>
  <c r="V7" i="4"/>
  <c r="AD34" i="4"/>
  <c r="AN34" i="4"/>
  <c r="AL24" i="4"/>
  <c r="AD23" i="4"/>
  <c r="AJ23" i="4"/>
  <c r="AK24" i="4"/>
  <c r="AF33" i="4"/>
  <c r="AN24" i="4"/>
  <c r="AI24" i="4"/>
  <c r="AD29" i="4"/>
  <c r="AN29" i="4"/>
  <c r="AH33" i="4"/>
  <c r="AH24" i="4"/>
  <c r="AK40" i="4"/>
  <c r="AI40" i="4"/>
  <c r="AJ24" i="4"/>
  <c r="AM24" i="4"/>
  <c r="P19" i="2"/>
  <c r="K14" i="9"/>
  <c r="AG33" i="4"/>
  <c r="P4" i="2"/>
  <c r="AG10" i="2"/>
  <c r="Y19" i="2"/>
  <c r="AF18" i="2"/>
  <c r="AC10" i="2"/>
  <c r="AL33" i="4"/>
  <c r="AF24" i="4"/>
  <c r="AR21" i="8"/>
  <c r="AE24" i="4"/>
  <c r="G14" i="9"/>
  <c r="H14" i="9"/>
  <c r="I14" i="9"/>
  <c r="J14" i="9"/>
  <c r="F14" i="9"/>
  <c r="O19" i="2"/>
  <c r="AL31" i="8"/>
  <c r="AQ31" i="8"/>
  <c r="F33" i="11"/>
  <c r="H33" i="11"/>
  <c r="E33" i="11"/>
  <c r="G33" i="11"/>
  <c r="M33" i="11"/>
  <c r="K33" i="11"/>
  <c r="L33" i="11"/>
  <c r="I33" i="11"/>
  <c r="N33" i="11"/>
  <c r="K32" i="11"/>
  <c r="N34" i="11"/>
  <c r="H34" i="11"/>
  <c r="G34" i="11"/>
  <c r="E34" i="11"/>
  <c r="J34" i="11"/>
  <c r="K34" i="11"/>
  <c r="N32" i="11"/>
  <c r="M34" i="11"/>
  <c r="F34" i="11"/>
  <c r="L34" i="11"/>
  <c r="E32" i="11"/>
  <c r="I32" i="11"/>
  <c r="L32" i="11"/>
  <c r="M32" i="11"/>
  <c r="J32" i="11"/>
  <c r="G32" i="11"/>
  <c r="F32" i="11"/>
  <c r="N43" i="11"/>
  <c r="G37" i="11"/>
  <c r="H43" i="11"/>
  <c r="N37" i="11"/>
  <c r="I43" i="11"/>
  <c r="F43" i="11"/>
  <c r="K43" i="11"/>
  <c r="M37" i="11"/>
  <c r="I37" i="11"/>
  <c r="F37" i="11"/>
  <c r="E37" i="11"/>
  <c r="K37" i="11"/>
  <c r="H37" i="11"/>
  <c r="J37" i="11"/>
  <c r="L43" i="11"/>
  <c r="G43" i="11"/>
  <c r="E43" i="11"/>
  <c r="M43" i="11"/>
  <c r="F15" i="9"/>
  <c r="F16" i="9"/>
  <c r="J15" i="9"/>
  <c r="J16" i="9"/>
  <c r="H15" i="9"/>
  <c r="H16" i="9"/>
  <c r="AP25" i="8"/>
  <c r="AR25" i="8"/>
  <c r="AN25" i="8"/>
  <c r="AS25" i="8"/>
  <c r="AU25" i="8"/>
  <c r="AQ25" i="8"/>
  <c r="AM25" i="8"/>
  <c r="AQ33" i="8"/>
  <c r="AQ32" i="8"/>
  <c r="AT25" i="8"/>
  <c r="AV25" i="8"/>
  <c r="AJ31" i="7"/>
  <c r="AL31" i="7"/>
  <c r="AK31" i="7"/>
  <c r="AI19" i="7"/>
  <c r="AH14" i="5"/>
  <c r="AM14" i="5"/>
  <c r="AD22" i="5"/>
  <c r="AL22" i="5"/>
  <c r="AJ22" i="5"/>
  <c r="AH22" i="5"/>
  <c r="AF22" i="5"/>
  <c r="AM22" i="5"/>
  <c r="AG14" i="5"/>
  <c r="AE22" i="5"/>
  <c r="AG22" i="5"/>
  <c r="AK22" i="5"/>
  <c r="AE14" i="5"/>
  <c r="AD14" i="5"/>
  <c r="AK14" i="5"/>
  <c r="AL14" i="5"/>
  <c r="AD13" i="5"/>
  <c r="AF13" i="5"/>
  <c r="AJ13" i="5"/>
  <c r="AK13" i="5"/>
  <c r="AH13" i="5"/>
  <c r="AI13" i="5"/>
  <c r="AE13" i="5"/>
  <c r="AG13" i="5"/>
  <c r="AM13" i="5"/>
  <c r="AE23" i="5"/>
  <c r="AH23" i="5"/>
  <c r="AF23" i="5"/>
  <c r="AG23" i="5"/>
  <c r="AI23" i="5"/>
  <c r="AK23" i="5"/>
  <c r="AJ23" i="5"/>
  <c r="AM23" i="5"/>
  <c r="AD23" i="5"/>
  <c r="AM40" i="4"/>
  <c r="AJ40" i="4"/>
  <c r="AH40" i="4"/>
  <c r="AN40" i="4"/>
  <c r="AN33" i="4"/>
  <c r="AG40" i="4"/>
  <c r="AJ33" i="4"/>
  <c r="AF40" i="4"/>
  <c r="AE40" i="4"/>
  <c r="AK33" i="4"/>
  <c r="AM33" i="4"/>
  <c r="AI33" i="4"/>
  <c r="AF34" i="4"/>
  <c r="AF23" i="4"/>
  <c r="AI23" i="4"/>
  <c r="AI25" i="4"/>
  <c r="AE23" i="4"/>
  <c r="AE25" i="4"/>
  <c r="AL23" i="4"/>
  <c r="AF29" i="4"/>
  <c r="AN23" i="4"/>
  <c r="AJ34" i="4"/>
  <c r="AH34" i="4"/>
  <c r="AM34" i="4"/>
  <c r="AE34" i="4"/>
  <c r="AK23" i="4"/>
  <c r="AG34" i="4"/>
  <c r="AL34" i="4"/>
  <c r="AK34" i="4"/>
  <c r="AG23" i="4"/>
  <c r="AH23" i="4"/>
  <c r="AI34" i="4"/>
  <c r="AM23" i="4"/>
  <c r="AH29" i="4"/>
  <c r="AJ29" i="4"/>
  <c r="AK29" i="4"/>
  <c r="AM29" i="4"/>
  <c r="AI29" i="4"/>
  <c r="AE29" i="4"/>
  <c r="AG29" i="4"/>
  <c r="AL29" i="4"/>
  <c r="AI9" i="2"/>
  <c r="AH18" i="2"/>
  <c r="AD18" i="2"/>
  <c r="AG18" i="2"/>
  <c r="AE18" i="2"/>
  <c r="AH10" i="2"/>
  <c r="AF5" i="2"/>
  <c r="AE10" i="2"/>
  <c r="AC11" i="2"/>
  <c r="AJ18" i="2"/>
  <c r="AB5" i="2"/>
  <c r="AG12" i="2"/>
  <c r="AD5" i="2"/>
  <c r="AH7" i="2"/>
  <c r="AD7" i="2"/>
  <c r="AD9" i="2"/>
  <c r="AH9" i="2"/>
  <c r="AD6" i="2"/>
  <c r="AA11" i="2"/>
  <c r="AH12" i="2"/>
  <c r="AC5" i="2"/>
  <c r="AD11" i="2"/>
  <c r="AC7" i="2"/>
  <c r="AM31" i="8"/>
  <c r="AC12" i="2"/>
  <c r="AG9" i="2"/>
  <c r="AD10" i="2"/>
  <c r="AI11" i="2"/>
  <c r="AA18" i="2"/>
  <c r="AI6" i="2"/>
  <c r="AB18" i="2"/>
  <c r="AC6" i="2"/>
  <c r="AG11" i="2"/>
  <c r="AD12" i="2"/>
  <c r="AC9" i="2"/>
  <c r="AA9" i="2"/>
  <c r="AC18" i="2"/>
  <c r="AO31" i="8"/>
  <c r="AV31" i="8"/>
  <c r="AU31" i="8"/>
  <c r="AS31" i="8"/>
  <c r="AT31" i="8"/>
  <c r="AR31" i="8"/>
  <c r="AP31" i="8"/>
  <c r="AN31" i="8"/>
  <c r="AG5" i="2"/>
  <c r="AH11" i="2"/>
  <c r="AE12" i="2"/>
  <c r="AJ5" i="2"/>
  <c r="AA5" i="2"/>
  <c r="AI5" i="2"/>
  <c r="AF6" i="2"/>
  <c r="AB7" i="2"/>
  <c r="AJ7" i="2"/>
  <c r="AF9" i="2"/>
  <c r="AB10" i="2"/>
  <c r="AJ10" i="2"/>
  <c r="AF11" i="2"/>
  <c r="AB12" i="2"/>
  <c r="AJ12" i="2"/>
  <c r="AA6" i="2"/>
  <c r="AE5" i="2"/>
  <c r="AB6" i="2"/>
  <c r="AJ6" i="2"/>
  <c r="AF7" i="2"/>
  <c r="AB9" i="2"/>
  <c r="AJ9" i="2"/>
  <c r="AF10" i="2"/>
  <c r="AB11" i="2"/>
  <c r="AJ11" i="2"/>
  <c r="AF12" i="2"/>
  <c r="AE6" i="2"/>
  <c r="AA12" i="2"/>
  <c r="AA10" i="2"/>
  <c r="AI12" i="2"/>
  <c r="AA7" i="2"/>
  <c r="AI10" i="2"/>
  <c r="AI7" i="2"/>
  <c r="AH5" i="2"/>
  <c r="AE11" i="2"/>
  <c r="AE9" i="2"/>
  <c r="AH6" i="2"/>
  <c r="AI18" i="2"/>
  <c r="AG6" i="2"/>
  <c r="AG7" i="2"/>
  <c r="AE7" i="2"/>
  <c r="G40" i="11"/>
  <c r="K39" i="11"/>
  <c r="M45" i="11"/>
  <c r="M44" i="11"/>
  <c r="E44" i="11"/>
  <c r="E45" i="11"/>
  <c r="G44" i="11"/>
  <c r="G45" i="11"/>
  <c r="M39" i="11"/>
  <c r="K44" i="11"/>
  <c r="K45" i="11"/>
  <c r="I44" i="11"/>
  <c r="I45" i="11"/>
  <c r="E40" i="11"/>
  <c r="M40" i="11"/>
  <c r="I40" i="11"/>
  <c r="I39" i="11"/>
  <c r="G39" i="11"/>
  <c r="K40" i="11"/>
  <c r="E39" i="11"/>
  <c r="AM33" i="8"/>
  <c r="AM32" i="8"/>
  <c r="AO33" i="8"/>
  <c r="AO32" i="8"/>
  <c r="AS32" i="8"/>
  <c r="AS33" i="8"/>
  <c r="AU32" i="8"/>
  <c r="AU33" i="8"/>
  <c r="AL15" i="5"/>
  <c r="AL16" i="5"/>
  <c r="AJ16" i="5"/>
  <c r="AJ15" i="5"/>
  <c r="AH16" i="5"/>
  <c r="AH15" i="5"/>
  <c r="AF15" i="5"/>
  <c r="AF16" i="5"/>
  <c r="AD15" i="5"/>
  <c r="AD16" i="5"/>
  <c r="AI26" i="4"/>
  <c r="AE26" i="4"/>
  <c r="AK26" i="4"/>
  <c r="AK25" i="4"/>
  <c r="AM26" i="4"/>
  <c r="AM25" i="4"/>
  <c r="AG26" i="4"/>
  <c r="AG25" i="4"/>
  <c r="AG15" i="2"/>
  <c r="AG14" i="2"/>
  <c r="AA15" i="2"/>
  <c r="AA14" i="2"/>
  <c r="AC20" i="2"/>
  <c r="AC19" i="2"/>
  <c r="AI15" i="2"/>
  <c r="AI14" i="2"/>
  <c r="AE19" i="2"/>
  <c r="AE20" i="2"/>
  <c r="AG20" i="2"/>
  <c r="AG19" i="2"/>
  <c r="AE15" i="2"/>
  <c r="AE14" i="2"/>
  <c r="AC14" i="2"/>
  <c r="AC15" i="2"/>
  <c r="AA19" i="2"/>
  <c r="AA20" i="2"/>
  <c r="AI20" i="2"/>
  <c r="AI19" i="2"/>
  <c r="AE4" i="10"/>
  <c r="AJ4" i="10"/>
  <c r="AM4" i="10"/>
  <c r="AG6" i="10" l="1"/>
  <c r="AL6" i="10"/>
  <c r="AJ6" i="10"/>
  <c r="AF6" i="10"/>
  <c r="AK6" i="10"/>
  <c r="AE6" i="10"/>
  <c r="AN6" i="10"/>
  <c r="AH6" i="10"/>
  <c r="AM6" i="10"/>
  <c r="AI12" i="10"/>
  <c r="AL12" i="10"/>
  <c r="AH12" i="10"/>
  <c r="AK12" i="10"/>
  <c r="AM12" i="10"/>
  <c r="AG12" i="10"/>
  <c r="AE12" i="10"/>
  <c r="AJ12" i="10"/>
  <c r="AE14" i="10"/>
  <c r="AI14" i="10"/>
  <c r="AM14" i="10"/>
  <c r="AL14" i="10"/>
  <c r="AH14" i="10"/>
  <c r="AN14" i="10"/>
  <c r="AK14" i="10"/>
  <c r="AG14" i="10"/>
  <c r="AE23" i="10"/>
  <c r="AM23" i="10"/>
  <c r="AF23" i="10"/>
  <c r="AI6" i="10"/>
  <c r="AJ14" i="10"/>
  <c r="AN4" i="10"/>
  <c r="AM8" i="10" s="1"/>
  <c r="AF12" i="10"/>
  <c r="AF14" i="10"/>
  <c r="AG4" i="10"/>
  <c r="AM7" i="10"/>
  <c r="AC23" i="10"/>
  <c r="AI23" i="10" s="1"/>
  <c r="AK4" i="10"/>
  <c r="AI4" i="10"/>
  <c r="AF4" i="10"/>
  <c r="AE7" i="10" s="1"/>
  <c r="AH4" i="10"/>
  <c r="AL5" i="7"/>
  <c r="AD5" i="7"/>
  <c r="AI5" i="7"/>
  <c r="AF26" i="7"/>
  <c r="AL26" i="7"/>
  <c r="AI31" i="7"/>
  <c r="AI32" i="7" s="1"/>
  <c r="AC31" i="7"/>
  <c r="AD31" i="7"/>
  <c r="AC32" i="7" s="1"/>
  <c r="AH5" i="7"/>
  <c r="AH31" i="7"/>
  <c r="AG31" i="7"/>
  <c r="AG33" i="7" s="1"/>
  <c r="AG26" i="7"/>
  <c r="AK18" i="7"/>
  <c r="AL18" i="7"/>
  <c r="AI18" i="7"/>
  <c r="AF18" i="7"/>
  <c r="AG18" i="7"/>
  <c r="AE18" i="7"/>
  <c r="AH18" i="7"/>
  <c r="AJ18" i="7"/>
  <c r="AJ10" i="7"/>
  <c r="AI11" i="7" s="1"/>
  <c r="AH10" i="7"/>
  <c r="AF10" i="7"/>
  <c r="AG10" i="7"/>
  <c r="AI10" i="7"/>
  <c r="AK10" i="7"/>
  <c r="AD10" i="7"/>
  <c r="AL10" i="7"/>
  <c r="AD18" i="7"/>
  <c r="AC5" i="7"/>
  <c r="AC6" i="7" s="1"/>
  <c r="AD19" i="7"/>
  <c r="AK32" i="7"/>
  <c r="AJ26" i="7"/>
  <c r="AC18" i="7"/>
  <c r="AL19" i="7"/>
  <c r="AI20" i="7"/>
  <c r="AG20" i="7"/>
  <c r="AK19" i="7"/>
  <c r="AC10" i="7"/>
  <c r="AK5" i="7"/>
  <c r="AH26" i="7"/>
  <c r="AF19" i="7"/>
  <c r="AE20" i="7" s="1"/>
  <c r="AE32" i="7"/>
  <c r="AK33" i="7"/>
  <c r="AG32" i="7"/>
  <c r="AI21" i="7"/>
  <c r="AH19" i="7"/>
  <c r="AG21" i="7" s="1"/>
  <c r="AJ5" i="7"/>
  <c r="AF5" i="7"/>
  <c r="AK26" i="7"/>
  <c r="AE10" i="7"/>
  <c r="AC15" i="7" s="1"/>
  <c r="AC19" i="7"/>
  <c r="AE5" i="7"/>
  <c r="AG5" i="7"/>
  <c r="AE26" i="7"/>
  <c r="AI26" i="7"/>
  <c r="AC26" i="7"/>
  <c r="X78" i="3"/>
  <c r="Y78" i="3"/>
  <c r="Z78" i="3"/>
  <c r="S78" i="3"/>
  <c r="AA78" i="3"/>
  <c r="R78" i="3"/>
  <c r="T78" i="3"/>
  <c r="U78" i="3"/>
  <c r="V78" i="3"/>
  <c r="W78" i="3"/>
  <c r="AC92" i="3"/>
  <c r="AD92" i="3" s="1"/>
  <c r="AC50" i="3"/>
  <c r="AJ50" i="3" s="1"/>
  <c r="AC87" i="3"/>
  <c r="AK87" i="3" s="1"/>
  <c r="AC66" i="3"/>
  <c r="AJ66" i="3" s="1"/>
  <c r="AC106" i="3"/>
  <c r="AI106" i="3" s="1"/>
  <c r="AC59" i="3"/>
  <c r="AD59" i="3" s="1"/>
  <c r="AC71" i="3"/>
  <c r="AK71" i="3" s="1"/>
  <c r="AC65" i="3"/>
  <c r="AI65" i="3" s="1"/>
  <c r="AC101" i="3"/>
  <c r="AD101" i="3" s="1"/>
  <c r="AC12" i="3"/>
  <c r="AF12" i="3" s="1"/>
  <c r="AC22" i="3"/>
  <c r="AG22" i="3" s="1"/>
  <c r="AC96" i="3"/>
  <c r="AM96" i="3" s="1"/>
  <c r="AC16" i="3"/>
  <c r="AL16" i="3" s="1"/>
  <c r="AC109" i="3"/>
  <c r="AI109" i="3" s="1"/>
  <c r="AC83" i="3"/>
  <c r="AJ83" i="3" s="1"/>
  <c r="AC57" i="3"/>
  <c r="AK57" i="3" s="1"/>
  <c r="AC28" i="3"/>
  <c r="AE28" i="3" s="1"/>
  <c r="AC35" i="3"/>
  <c r="AM35" i="3" s="1"/>
  <c r="AC49" i="3"/>
  <c r="AD49" i="3" s="1"/>
  <c r="AC43" i="3"/>
  <c r="AK43" i="3" s="1"/>
  <c r="AC23" i="3"/>
  <c r="AG23" i="3" s="1"/>
  <c r="AC33" i="3"/>
  <c r="AG33" i="3" s="1"/>
  <c r="AC44" i="3"/>
  <c r="AI44" i="3" s="1"/>
  <c r="AC34" i="3"/>
  <c r="AJ34" i="3" s="1"/>
  <c r="AC32" i="3"/>
  <c r="AK32" i="3" s="1"/>
  <c r="AF4" i="3"/>
  <c r="AC17" i="3"/>
  <c r="AE17" i="3" s="1"/>
  <c r="AC24" i="3"/>
  <c r="AI24" i="3" s="1"/>
  <c r="AC45" i="3"/>
  <c r="AM45" i="3" s="1"/>
  <c r="AC67" i="3"/>
  <c r="AG67" i="3" s="1"/>
  <c r="AC21" i="3"/>
  <c r="AG21" i="3" s="1"/>
  <c r="AM4" i="3"/>
  <c r="AH4" i="3"/>
  <c r="AG4" i="3"/>
  <c r="AE4" i="3"/>
  <c r="AC8" i="3"/>
  <c r="AD8" i="3" s="1"/>
  <c r="AD4" i="3"/>
  <c r="AJ4" i="3"/>
  <c r="AL4" i="3"/>
  <c r="AK4" i="3"/>
  <c r="AI4" i="3"/>
  <c r="AM25" i="10" l="1"/>
  <c r="AI16" i="10"/>
  <c r="AI15" i="10"/>
  <c r="AG7" i="10"/>
  <c r="AG8" i="10"/>
  <c r="AE24" i="10"/>
  <c r="AE25" i="10"/>
  <c r="AE15" i="10"/>
  <c r="AE16" i="10"/>
  <c r="AM15" i="10"/>
  <c r="AM16" i="10"/>
  <c r="AG16" i="10"/>
  <c r="AG15" i="10"/>
  <c r="AI8" i="10"/>
  <c r="AI7" i="10"/>
  <c r="AK16" i="10"/>
  <c r="AK15" i="10"/>
  <c r="AL23" i="10"/>
  <c r="AK8" i="10"/>
  <c r="AK7" i="10"/>
  <c r="AE8" i="10"/>
  <c r="AH23" i="10"/>
  <c r="AN23" i="10"/>
  <c r="AM24" i="10" s="1"/>
  <c r="AJ23" i="10"/>
  <c r="AI25" i="10" s="1"/>
  <c r="AG23" i="10"/>
  <c r="AK23" i="10"/>
  <c r="AC33" i="7"/>
  <c r="AI33" i="7"/>
  <c r="AG12" i="7"/>
  <c r="AG27" i="7"/>
  <c r="AI12" i="7"/>
  <c r="AI14" i="7"/>
  <c r="AI6" i="7"/>
  <c r="AK11" i="7"/>
  <c r="AK12" i="7"/>
  <c r="AC7" i="7"/>
  <c r="AG11" i="7"/>
  <c r="AK7" i="7"/>
  <c r="AK6" i="7"/>
  <c r="AK14" i="7"/>
  <c r="AK15" i="7"/>
  <c r="AE21" i="7"/>
  <c r="AE7" i="7"/>
  <c r="AE15" i="7"/>
  <c r="AE14" i="7"/>
  <c r="AE6" i="7"/>
  <c r="AC11" i="7"/>
  <c r="AC12" i="7"/>
  <c r="AK28" i="7"/>
  <c r="AK27" i="7"/>
  <c r="AK20" i="7"/>
  <c r="AK21" i="7"/>
  <c r="AG28" i="7"/>
  <c r="AC21" i="7"/>
  <c r="AC20" i="7"/>
  <c r="AC27" i="7"/>
  <c r="AC28" i="7"/>
  <c r="AC14" i="7"/>
  <c r="AG7" i="7"/>
  <c r="AG14" i="7"/>
  <c r="AG15" i="7"/>
  <c r="AG6" i="7"/>
  <c r="AI28" i="7"/>
  <c r="AI27" i="7"/>
  <c r="AE12" i="7"/>
  <c r="AE11" i="7"/>
  <c r="AI7" i="7"/>
  <c r="AI15" i="7"/>
  <c r="AE27" i="7"/>
  <c r="AE28" i="7"/>
  <c r="AF50" i="3"/>
  <c r="AC78" i="3"/>
  <c r="AH78" i="3" s="1"/>
  <c r="AM106" i="3"/>
  <c r="AD71" i="3"/>
  <c r="AH92" i="3"/>
  <c r="AM92" i="3"/>
  <c r="AL92" i="3"/>
  <c r="AL94" i="3" s="1"/>
  <c r="AK92" i="3"/>
  <c r="AG92" i="3"/>
  <c r="AI92" i="3"/>
  <c r="AJ92" i="3"/>
  <c r="AF92" i="3"/>
  <c r="AE92" i="3"/>
  <c r="AD94" i="3" s="1"/>
  <c r="AH87" i="3"/>
  <c r="AL66" i="3"/>
  <c r="AI87" i="3"/>
  <c r="AJ87" i="3"/>
  <c r="AH35" i="3"/>
  <c r="AD66" i="3"/>
  <c r="AH66" i="3"/>
  <c r="AL87" i="3"/>
  <c r="AG87" i="3"/>
  <c r="AE59" i="3"/>
  <c r="AD60" i="3" s="1"/>
  <c r="AM59" i="3"/>
  <c r="AL60" i="3" s="1"/>
  <c r="AL50" i="3"/>
  <c r="AM87" i="3"/>
  <c r="AG59" i="3"/>
  <c r="AK59" i="3"/>
  <c r="AF87" i="3"/>
  <c r="AF89" i="3" s="1"/>
  <c r="AL59" i="3"/>
  <c r="AM50" i="3"/>
  <c r="AJ101" i="3"/>
  <c r="AD50" i="3"/>
  <c r="AD22" i="3"/>
  <c r="AE50" i="3"/>
  <c r="AK22" i="3"/>
  <c r="AI50" i="3"/>
  <c r="AH50" i="3"/>
  <c r="AK50" i="3"/>
  <c r="AG50" i="3"/>
  <c r="AJ106" i="3"/>
  <c r="AL71" i="3"/>
  <c r="AJ44" i="3"/>
  <c r="AF106" i="3"/>
  <c r="AJ65" i="3"/>
  <c r="AG12" i="3"/>
  <c r="AE106" i="3"/>
  <c r="AI66" i="3"/>
  <c r="AM65" i="3"/>
  <c r="AD87" i="3"/>
  <c r="AJ96" i="3"/>
  <c r="AM28" i="3"/>
  <c r="AG66" i="3"/>
  <c r="AH16" i="3"/>
  <c r="AH106" i="3"/>
  <c r="AH107" i="3" s="1"/>
  <c r="AD12" i="3"/>
  <c r="AM16" i="3"/>
  <c r="AM33" i="3"/>
  <c r="AK66" i="3"/>
  <c r="AJ69" i="3" s="1"/>
  <c r="AF16" i="3"/>
  <c r="AM66" i="3"/>
  <c r="AM83" i="3"/>
  <c r="AM12" i="3"/>
  <c r="AD106" i="3"/>
  <c r="AF66" i="3"/>
  <c r="AE87" i="3"/>
  <c r="AL12" i="3"/>
  <c r="AI59" i="3"/>
  <c r="AK12" i="3"/>
  <c r="AG106" i="3"/>
  <c r="AF59" i="3"/>
  <c r="AH59" i="3"/>
  <c r="AH57" i="3"/>
  <c r="AH109" i="3"/>
  <c r="AH111" i="3" s="1"/>
  <c r="AL106" i="3"/>
  <c r="AE66" i="3"/>
  <c r="AJ59" i="3"/>
  <c r="AI12" i="3"/>
  <c r="AI71" i="3"/>
  <c r="AG43" i="3"/>
  <c r="AK106" i="3"/>
  <c r="AL21" i="3"/>
  <c r="AE71" i="3"/>
  <c r="AG65" i="3"/>
  <c r="AH71" i="3"/>
  <c r="AK65" i="3"/>
  <c r="AJ71" i="3"/>
  <c r="AJ72" i="3" s="1"/>
  <c r="AL65" i="3"/>
  <c r="AG49" i="3"/>
  <c r="AJ23" i="3"/>
  <c r="AF71" i="3"/>
  <c r="AH65" i="3"/>
  <c r="AG71" i="3"/>
  <c r="AJ16" i="3"/>
  <c r="AM71" i="3"/>
  <c r="AM57" i="3"/>
  <c r="AI23" i="3"/>
  <c r="AI16" i="3"/>
  <c r="AL57" i="3"/>
  <c r="AD16" i="3"/>
  <c r="AL109" i="3"/>
  <c r="AL35" i="3"/>
  <c r="AJ57" i="3"/>
  <c r="AJ12" i="3"/>
  <c r="AL101" i="3"/>
  <c r="AF57" i="3"/>
  <c r="AE57" i="3"/>
  <c r="AD109" i="3"/>
  <c r="AK16" i="3"/>
  <c r="AE35" i="3"/>
  <c r="AE101" i="3"/>
  <c r="AD102" i="3" s="1"/>
  <c r="AE12" i="3"/>
  <c r="AI35" i="3"/>
  <c r="AD57" i="3"/>
  <c r="AF28" i="3"/>
  <c r="AG109" i="3"/>
  <c r="AG16" i="3"/>
  <c r="AL22" i="3"/>
  <c r="AK35" i="3"/>
  <c r="AH12" i="3"/>
  <c r="AH14" i="3" s="1"/>
  <c r="AM22" i="3"/>
  <c r="AE16" i="3"/>
  <c r="AI57" i="3"/>
  <c r="AE22" i="3"/>
  <c r="AG101" i="3"/>
  <c r="AF101" i="3"/>
  <c r="AG57" i="3"/>
  <c r="AD44" i="3"/>
  <c r="AH44" i="3"/>
  <c r="AI101" i="3"/>
  <c r="AF33" i="3"/>
  <c r="AD96" i="3"/>
  <c r="AJ28" i="3"/>
  <c r="AM101" i="3"/>
  <c r="AI28" i="3"/>
  <c r="AE65" i="3"/>
  <c r="AL67" i="3"/>
  <c r="AL33" i="3"/>
  <c r="AE33" i="3"/>
  <c r="AD21" i="3"/>
  <c r="AD83" i="3"/>
  <c r="AF65" i="3"/>
  <c r="AD33" i="3"/>
  <c r="AE44" i="3"/>
  <c r="AK101" i="3"/>
  <c r="AH101" i="3"/>
  <c r="AE21" i="3"/>
  <c r="AD28" i="3"/>
  <c r="AD29" i="3" s="1"/>
  <c r="AK28" i="3"/>
  <c r="AH28" i="3"/>
  <c r="AF96" i="3"/>
  <c r="AD65" i="3"/>
  <c r="AJ32" i="3"/>
  <c r="AI33" i="3"/>
  <c r="AK33" i="3"/>
  <c r="AI21" i="3"/>
  <c r="AF44" i="3"/>
  <c r="AG96" i="3"/>
  <c r="AL96" i="3"/>
  <c r="AJ45" i="3"/>
  <c r="AH23" i="3"/>
  <c r="AK23" i="3"/>
  <c r="AM109" i="3"/>
  <c r="AF22" i="3"/>
  <c r="AE49" i="3"/>
  <c r="AD23" i="3"/>
  <c r="AH96" i="3"/>
  <c r="AI49" i="3"/>
  <c r="AL23" i="3"/>
  <c r="AJ109" i="3"/>
  <c r="AH22" i="3"/>
  <c r="AI96" i="3"/>
  <c r="AF109" i="3"/>
  <c r="AI22" i="3"/>
  <c r="AM23" i="3"/>
  <c r="AK96" i="3"/>
  <c r="AE96" i="3"/>
  <c r="AD34" i="3"/>
  <c r="AF21" i="3"/>
  <c r="AE23" i="3"/>
  <c r="AE109" i="3"/>
  <c r="AK109" i="3"/>
  <c r="AJ22" i="3"/>
  <c r="AF23" i="3"/>
  <c r="AH49" i="3"/>
  <c r="AK49" i="3"/>
  <c r="AM21" i="3"/>
  <c r="AL49" i="3"/>
  <c r="AK67" i="3"/>
  <c r="AM44" i="3"/>
  <c r="AJ35" i="3"/>
  <c r="AG83" i="3"/>
  <c r="AL83" i="3"/>
  <c r="AL85" i="3" s="1"/>
  <c r="AL44" i="3"/>
  <c r="AM49" i="3"/>
  <c r="AH83" i="3"/>
  <c r="AE83" i="3"/>
  <c r="AI83" i="3"/>
  <c r="AK83" i="3"/>
  <c r="AJ84" i="3" s="1"/>
  <c r="AF83" i="3"/>
  <c r="AF85" i="3" s="1"/>
  <c r="AI67" i="3"/>
  <c r="AH67" i="3"/>
  <c r="AK44" i="3"/>
  <c r="AG44" i="3"/>
  <c r="AF49" i="3"/>
  <c r="AF35" i="3"/>
  <c r="AD67" i="3"/>
  <c r="AL45" i="3"/>
  <c r="AD35" i="3"/>
  <c r="AG45" i="3"/>
  <c r="AG35" i="3"/>
  <c r="AJ49" i="3"/>
  <c r="AH45" i="3"/>
  <c r="AI45" i="3"/>
  <c r="AH43" i="3"/>
  <c r="AL43" i="3"/>
  <c r="AJ5" i="3"/>
  <c r="AJ6" i="3"/>
  <c r="AJ21" i="3"/>
  <c r="AH21" i="3"/>
  <c r="AI43" i="3"/>
  <c r="AD43" i="3"/>
  <c r="AF14" i="3"/>
  <c r="AF13" i="3"/>
  <c r="AM43" i="3"/>
  <c r="AL5" i="3"/>
  <c r="AL6" i="3"/>
  <c r="AD6" i="3"/>
  <c r="AD5" i="3"/>
  <c r="AM17" i="3"/>
  <c r="AL17" i="3"/>
  <c r="AL32" i="3"/>
  <c r="AH6" i="3"/>
  <c r="AH5" i="3"/>
  <c r="AK21" i="3"/>
  <c r="AF43" i="3"/>
  <c r="AJ43" i="3"/>
  <c r="AF6" i="3"/>
  <c r="AF5" i="3"/>
  <c r="AJ33" i="3"/>
  <c r="AH33" i="3"/>
  <c r="AE43" i="3"/>
  <c r="AG28" i="3"/>
  <c r="AL28" i="3"/>
  <c r="AM34" i="3"/>
  <c r="AG34" i="3"/>
  <c r="AI34" i="3"/>
  <c r="AL34" i="3"/>
  <c r="AK34" i="3"/>
  <c r="AF34" i="3"/>
  <c r="AH34" i="3"/>
  <c r="AK45" i="3"/>
  <c r="AD45" i="3"/>
  <c r="AH24" i="3"/>
  <c r="AL24" i="3"/>
  <c r="AK24" i="3"/>
  <c r="AG24" i="3"/>
  <c r="AD24" i="3"/>
  <c r="AF17" i="3"/>
  <c r="AD17" i="3"/>
  <c r="AH17" i="3"/>
  <c r="AF45" i="3"/>
  <c r="AE34" i="3"/>
  <c r="AK17" i="3"/>
  <c r="AE24" i="3"/>
  <c r="AI17" i="3"/>
  <c r="AJ24" i="3"/>
  <c r="AF24" i="3"/>
  <c r="AG17" i="3"/>
  <c r="AJ17" i="3"/>
  <c r="AJ67" i="3"/>
  <c r="AM67" i="3"/>
  <c r="AE67" i="3"/>
  <c r="AF67" i="3"/>
  <c r="AG32" i="3"/>
  <c r="AF32" i="3"/>
  <c r="AM32" i="3"/>
  <c r="AD32" i="3"/>
  <c r="AH32" i="3"/>
  <c r="AE32" i="3"/>
  <c r="AI32" i="3"/>
  <c r="AM24" i="3"/>
  <c r="AE45" i="3"/>
  <c r="AF8" i="3"/>
  <c r="AE8" i="3"/>
  <c r="AD10" i="3" s="1"/>
  <c r="AK8" i="3"/>
  <c r="AH8" i="3"/>
  <c r="AG8" i="3"/>
  <c r="AL8" i="3"/>
  <c r="AI8" i="3"/>
  <c r="AM8" i="3"/>
  <c r="AJ8" i="3"/>
  <c r="AK25" i="10" l="1"/>
  <c r="AK24" i="10"/>
  <c r="AI24" i="10"/>
  <c r="AG25" i="10"/>
  <c r="AG24" i="10"/>
  <c r="AD93" i="3"/>
  <c r="AJ70" i="3"/>
  <c r="AL70" i="3"/>
  <c r="AH93" i="3"/>
  <c r="AF70" i="3"/>
  <c r="AL93" i="3"/>
  <c r="AH89" i="3"/>
  <c r="AL89" i="3"/>
  <c r="AH70" i="3"/>
  <c r="AD70" i="3"/>
  <c r="AD88" i="3"/>
  <c r="AD89" i="3"/>
  <c r="AJ88" i="3"/>
  <c r="AJ89" i="3"/>
  <c r="AD73" i="3"/>
  <c r="AH94" i="3"/>
  <c r="AE78" i="3"/>
  <c r="AM78" i="3"/>
  <c r="AD75" i="3"/>
  <c r="AD76" i="3"/>
  <c r="AL76" i="3"/>
  <c r="AL75" i="3"/>
  <c r="AF76" i="3"/>
  <c r="AF75" i="3"/>
  <c r="AJ76" i="3"/>
  <c r="AJ75" i="3"/>
  <c r="AK78" i="3"/>
  <c r="AJ78" i="3"/>
  <c r="AH68" i="3"/>
  <c r="AH76" i="3"/>
  <c r="AH75" i="3"/>
  <c r="AF108" i="3"/>
  <c r="AD78" i="3"/>
  <c r="AL107" i="3"/>
  <c r="AL13" i="3"/>
  <c r="AL78" i="3"/>
  <c r="AF78" i="3"/>
  <c r="AI78" i="3"/>
  <c r="AH80" i="3" s="1"/>
  <c r="AG78" i="3"/>
  <c r="AJ94" i="3"/>
  <c r="AF29" i="3"/>
  <c r="AH97" i="3"/>
  <c r="AD69" i="3"/>
  <c r="AF94" i="3"/>
  <c r="AL108" i="3"/>
  <c r="AJ93" i="3"/>
  <c r="AD84" i="3"/>
  <c r="AL88" i="3"/>
  <c r="AD108" i="3"/>
  <c r="AH69" i="3"/>
  <c r="AF93" i="3"/>
  <c r="AL61" i="3"/>
  <c r="AD111" i="3"/>
  <c r="AD52" i="3"/>
  <c r="AL102" i="3"/>
  <c r="AH73" i="3"/>
  <c r="AD107" i="3"/>
  <c r="AJ30" i="3"/>
  <c r="AL111" i="3"/>
  <c r="AH108" i="3"/>
  <c r="AH88" i="3"/>
  <c r="AH29" i="3"/>
  <c r="AL72" i="3"/>
  <c r="AD61" i="3"/>
  <c r="AF88" i="3"/>
  <c r="AJ98" i="3"/>
  <c r="AL69" i="3"/>
  <c r="AF107" i="3"/>
  <c r="AJ97" i="3"/>
  <c r="AF73" i="3"/>
  <c r="AF68" i="3"/>
  <c r="AH13" i="3"/>
  <c r="AD72" i="3"/>
  <c r="AJ108" i="3"/>
  <c r="AH61" i="3"/>
  <c r="AH60" i="3"/>
  <c r="AJ102" i="3"/>
  <c r="AF61" i="3"/>
  <c r="AF60" i="3"/>
  <c r="AH72" i="3"/>
  <c r="AJ60" i="3"/>
  <c r="AJ61" i="3"/>
  <c r="AF69" i="3"/>
  <c r="AL14" i="3"/>
  <c r="AD14" i="3"/>
  <c r="AJ13" i="3"/>
  <c r="AL68" i="3"/>
  <c r="AD18" i="3"/>
  <c r="AD30" i="3"/>
  <c r="AJ68" i="3"/>
  <c r="AJ73" i="3"/>
  <c r="AL73" i="3"/>
  <c r="AF52" i="3"/>
  <c r="AJ47" i="3"/>
  <c r="AJ29" i="3"/>
  <c r="AH52" i="3"/>
  <c r="AH110" i="3"/>
  <c r="AJ52" i="3"/>
  <c r="AJ107" i="3"/>
  <c r="AF72" i="3"/>
  <c r="AJ54" i="3"/>
  <c r="AF54" i="3"/>
  <c r="AF53" i="3"/>
  <c r="AD110" i="3"/>
  <c r="AL110" i="3"/>
  <c r="AL84" i="3"/>
  <c r="AJ53" i="3"/>
  <c r="AH53" i="3"/>
  <c r="AH54" i="3"/>
  <c r="AL54" i="3"/>
  <c r="AL53" i="3"/>
  <c r="AD54" i="3"/>
  <c r="AD53" i="3"/>
  <c r="AJ38" i="3"/>
  <c r="AF111" i="3"/>
  <c r="AF98" i="3"/>
  <c r="AJ14" i="3"/>
  <c r="AD68" i="3"/>
  <c r="AD13" i="3"/>
  <c r="AJ19" i="3"/>
  <c r="AJ111" i="3"/>
  <c r="AH47" i="3"/>
  <c r="AF97" i="3"/>
  <c r="AF102" i="3"/>
  <c r="AH38" i="3"/>
  <c r="AH40" i="3"/>
  <c r="AH39" i="3"/>
  <c r="AH98" i="3"/>
  <c r="AJ40" i="3"/>
  <c r="AJ39" i="3"/>
  <c r="AD40" i="3"/>
  <c r="AD39" i="3"/>
  <c r="AF47" i="3"/>
  <c r="AD25" i="3"/>
  <c r="AH30" i="3"/>
  <c r="AD98" i="3"/>
  <c r="AF40" i="3"/>
  <c r="AF39" i="3"/>
  <c r="AL37" i="3"/>
  <c r="AL40" i="3"/>
  <c r="AL39" i="3"/>
  <c r="AH19" i="3"/>
  <c r="AH102" i="3"/>
  <c r="AL52" i="3"/>
  <c r="AD85" i="3"/>
  <c r="AJ36" i="3"/>
  <c r="AD38" i="3"/>
  <c r="AH18" i="3"/>
  <c r="AJ110" i="3"/>
  <c r="AD26" i="3"/>
  <c r="AJ37" i="3"/>
  <c r="AF110" i="3"/>
  <c r="AF84" i="3"/>
  <c r="AL97" i="3"/>
  <c r="AL98" i="3"/>
  <c r="AD97" i="3"/>
  <c r="AJ25" i="3"/>
  <c r="AD47" i="3"/>
  <c r="AH26" i="3"/>
  <c r="AL26" i="3"/>
  <c r="AD37" i="3"/>
  <c r="AF26" i="3"/>
  <c r="AD19" i="3"/>
  <c r="AL18" i="3"/>
  <c r="AH85" i="3"/>
  <c r="AH84" i="3"/>
  <c r="AL47" i="3"/>
  <c r="AH37" i="3"/>
  <c r="AF19" i="3"/>
  <c r="AF30" i="3"/>
  <c r="AJ85" i="3"/>
  <c r="AJ26" i="3"/>
  <c r="AL10" i="3"/>
  <c r="AL9" i="3"/>
  <c r="AL25" i="3"/>
  <c r="AL36" i="3"/>
  <c r="AL19" i="3"/>
  <c r="AF38" i="3"/>
  <c r="AF25" i="3"/>
  <c r="AH10" i="3"/>
  <c r="AH9" i="3"/>
  <c r="AF10" i="3"/>
  <c r="AF9" i="3"/>
  <c r="AD9" i="3"/>
  <c r="AJ10" i="3"/>
  <c r="AJ9" i="3"/>
  <c r="AD36" i="3"/>
  <c r="AL30" i="3"/>
  <c r="AL29" i="3"/>
  <c r="AH25" i="3"/>
  <c r="AF18" i="3"/>
  <c r="AF37" i="3"/>
  <c r="AH36" i="3"/>
  <c r="AL38" i="3"/>
  <c r="AJ18" i="3"/>
  <c r="AF36" i="3"/>
  <c r="AL79" i="3" l="1"/>
  <c r="AL80" i="3"/>
  <c r="AJ80" i="3"/>
  <c r="AJ79" i="3"/>
  <c r="AD80" i="3"/>
  <c r="AD79" i="3"/>
  <c r="AH79" i="3"/>
  <c r="AF80" i="3"/>
  <c r="AF7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C2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corregido!</t>
        </r>
      </text>
    </comment>
  </commentList>
</comments>
</file>

<file path=xl/sharedStrings.xml><?xml version="1.0" encoding="utf-8"?>
<sst xmlns="http://schemas.openxmlformats.org/spreadsheetml/2006/main" count="3015" uniqueCount="1262">
  <si>
    <t>DN9217_c0_g1_i1</t>
  </si>
  <si>
    <t>BCHE</t>
  </si>
  <si>
    <t>Cholinesterase</t>
  </si>
  <si>
    <t>Bos taurus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</si>
  <si>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CTTTGGGCCCAAGCGTCAACTGTCTCAGACAGCAACAGTCCTTATTCCTGGATGTCTGTATAGATGTTTTAAAGTTTAAGCTAGAAACTGTGAAGATCTTAAGTAGTTGCCTAGAAGTGCATCTGCTGCCTCAG</t>
  </si>
  <si>
    <t>DN9217_c0_g1_i2</t>
  </si>
  <si>
    <t>Oryctolagus cuniculus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</si>
  <si>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</si>
  <si>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DN9217_c0_g1_i3</t>
  </si>
  <si>
    <t>Equus caballus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</si>
  <si>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TATAGATGTTTTAAAGTTTAAGCTAGAAACTGTGAAGATCTTAAGTAGTTGCCTAGAAGTGCATCTGCTGCCTCAG</t>
  </si>
  <si>
    <t>DN9217_c0_g1_i4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</si>
  <si>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</si>
  <si>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DN9217_c0_g1_i5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</si>
  <si>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</si>
  <si>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DN9217_c0_g1_i6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</si>
  <si>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TGTATAGATGTTTTAAAGTTTAAGCTAGAAACTGTGAAGATCTTAAGTAGTTGCCTAGAAGTGCATCTGCTGCCTCAG</t>
  </si>
  <si>
    <t>DN9217_c0_g1_i7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</si>
  <si>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AATTCTGGGCTTTTATACTTCTCCAAATCTCAATGGAGCTTAATGTAATAAAGCAGCCCTTGATAATAACACCTGTTATCTG</t>
  </si>
  <si>
    <t>DN9217_c0_g2_i2</t>
  </si>
  <si>
    <t>ACVR2B</t>
  </si>
  <si>
    <t>Activin receptor type-2B</t>
  </si>
  <si>
    <t>Xenopus laevis</t>
  </si>
  <si>
    <t>CTTGTGACCCCCCCCCCAGCACACACAGTGGAGCTGTCACATTGAAGTTTGGGCTCCTGTGTGTCTGTGCCTCCCCCCTCCCGCCCCGTGTAATCTGCTTGCTGCAGAAGGTGGAGTCGTCCTGGCAGGGGGGGAGTCACTACTGCTGCTGTTTGATCTGCCTGGGCTCCACATTCACACACAGTTCATTCCCACGGATCCCACATTACACGCCCCCCCTTTCCTTTGCCCACGCGTGGGTGCTCCTGGCACACGGAGTGACTGCTACTGGATACCTATGTGACCAATGTGAAGGAATTATCTCCGGCCGATGGGATTGTATGTGGTTTATGGGCTGTGAGACCTCCTGGGAACATGGGGGCTCTGGGACTGACTTGTGCACTTCTTCTGGCAACTTTCTGTGCAGGGTCTGGTCACAATGAGGAGGACCCTCGGGAATGCATTTATTATAATGTCAACTGGGAGATTGAAAAAACGAACCAGAGCGGGGTGGAGAGGTGTGATGGAGAGAAGGATAAACGGCTTCACTGCTATGCATCTTGGAGGAATAATTCTGGCTTCATCGAACTTGTGAAGAAAGGATGTTGGTTAGATGACTTCAACTGCTATGACAGACCTCAGTGTGTAGCGAAGGAAGAGAACCCGCAAGTATTTTTCTGCTGTTGTGATGGAAACTACTGTAACGAGAAATTTACTCATTTGCCCGATGTGGAAACGTTTGATCCGAAGACTCAGCAGTCGCCTTCAGTGCTGAACATCCTGGTGTATTCCCTACTTCCCATCGTCGTTTTATCTATGGCCATTCTCCTGGCCTTCTGGATGTACCGCCATCGGAAGCCTCCCTATGGTCATGTTGACATTAATGAGGATCCCGGCCCACCTCCGCCATCTCCATTAGTTGGACTGAAGCCCCTGCAGTTACTGGAAATCAAGGCGCGGGGTCGGTTTGGCTGCGTTTGGAAGGCACGGCTGATAAATGAATATGTAGCGGTGAAAATCTTTCCTATTCAGGACAAGCAGTCTTGGCAGAGCGAGAGAGACATTTTCAACACCCCTGGAATGAAACATGAAAACCTCTTGCATTTCATTGGGGCTGAGAAAAGAGGAACAAACCTGGAGATGGAGCTGTGGCTAATCACCGCTTTCCATGAGAAGGGTTCCCTGACAGACTTTCTGAAAGGAAACGTCCTAAGCTGGAATGAATTGTGCCACATAGCTGAGACTATGTCTCGAGGCTTGGCGTATTTACATGAAGACATCCCTCGTTGTAAAGGTGAAGGCCACAAGCCCGCCATAGCCCACAGGGATTTTAAAAGTAAAAATGTTTTGCTGAAAAATGACCTGACGGCGATCCTGGCAGATTTTGGGTTAGCTGTTCGGTTTGAACCTGGTAAACCACCTGGAGATACGCATGGACAGGTTGGCACCAGGCGGTATATGGCTCCAGAGGTGCTGGAGGGAGCAATTAACTTCCAACGAGATTCTTTTCTCAGGATAGACATGTATGCTATGGGACTTGTGCTCTGGGAAGTTGTATCCAGGTGTACAGCTGCTGACGGGCCCGTCGATGAGTACATGTTGCCATTTGAAGAGGAGATTGGTCAGCATCCATCGTTGGAAGACCTGCAGGAAGTAGTGGTTCACAAGAAGATGCGTCCTGCATTCAAAGAACACTGGTTGAAACACCCTGGTTTGGCACAATTGTGTGTCACCATTGAAGAGTGCTGGGACCATGACGCAGAGGCACGACTCTCTGCGGGATGCGTTGAGGAGCGTATTTCTCAGATCCGCAAAATAGTGAACGGCACTACCTCGGACTGCCTTGTTTCCATTGTTACATCTGTCACCAATGTGGACTTGCCGCCCAAAGAGTCCAGTATCTGAGTCGTTCGTTACATTTTGTCTTTCCAGACTCATTTTAAGAAAAAAAATAACAAAAAAAAATCATATATAAACTAAAAAAAAAAAGAAGAAAAAAACATACACAAACCCATGAATGCAGCTGCTATTTTATCTTGACTTTTTATTATCTTTTTTTTATTTTTAATATTTGGTTTCTTGTGGGAGGGGGGGGTTGGAACAATTTTACCAGCACGTTGTTTTTATTGTATATTAAAAGAAAAACAGGAAAAAAAAATAACGAACATCTCAGCAAGCATTCAGGTGCCGACTTTTGAATGCAGAAAGGTGAAGGTACTTCAGAACCTCAACAAACTCCTTTTTAGATACACTACGTTGGTTTCTCTTAACGTGTGACCTTCTCAGACGAGGACCCACAAGAGACCACCTACAAAACAAATGCTGCAAACTTTGTAGTAAGTTGAAGACTGTTACATAAGATACACCTTCCACCAACAGGAATCCTTTTCAACAACCGTAATCACTTAAGTTCTATCTTCTGGATCTCTTGCTCCAAAAACCGTCTGTTGTGTCTTTTGCGGATCTTAACGGGTGTCTTTGTAACATGTAGAGAAACTAGAAACCGAATGTTCTCTCGAATGTTCGAGAGCTAAATATTTAGGAGGTTCTATGTGTGGGCTGGGCAGACTGTGGTTGCACTTTGCATCAATCGGCAAATGATTTATCGCCACAAAGCTACTTCTCAGGTAAACTGTTTATTAAAAGGGGAAGGACGCTGGTCAAGTGCAAAGCTTTGCCGTAGGAAACGGGTACAGAGAAAGGAAGGCCTGGTTCTTCACACAGTCTAATAAAGTGTGGTGACGGCCTAGGTTATTTGCATGGACAATTTGTATCCATAAATCAACTGACTTTGTAGGTAGGTCATGGGATTAGTAACCATTAAAAGCTTTAACAACCAATCTATTCAGTCAACATAAGCTAAAAATCTTTTGACCGCCATCACGTTGTCGACCTAAGGCATCCTTTCTCTGTATCGCAAAGTGAAAAGCAAAATGTAGCTCGGTGCATCTTCACATCCCACTCGATTTGCCAGAATTTTTGCCCAAGTCAGAGAATGTTTCTGATGCTGCTGACTCAATACTTGGATCCATTTTTCATCTGCGAAGCAAGCAATGTTTTTGAAACACACGCTTTCAGTTTCCGTAGCTTCCAAGGTCGACCTCCTCAAGTGCTGCATGACACTGACCTTTTTTGCGGTGTTTATCCAACACGTGAAGGGGTTCACTTACAATAGAAAATAAAATAAAATACAGTTTAAAAAAAAAAGTCATGACCATAGACCACCTCAAACCTGAATTACCTCAGACTTTTGTACTTGTATAAGTTTATTATATATTTTTAGTTGTGTTGTCTTGTAGTAAGTATATTTTAATGTAAATTGGCTTTTTTTTCTGACAAGGGAGTTTAAAAAAAAATTAGGAAAATGACAAAAAAAAATGTTGAAAATTTTTAGGAAGTGCTACCTTTTTGTTTTGTTTTTTTGTTTTTTCTTTTTTTTTTTTTATATAAGAGCACCATTGTAAATAATTGTACACATTTGT</t>
  </si>
  <si>
    <t xml:space="preserve"> </t>
  </si>
  <si>
    <t>ID</t>
  </si>
  <si>
    <t>Abreviacion</t>
  </si>
  <si>
    <t>Gen/Proteina</t>
  </si>
  <si>
    <t>Especie</t>
  </si>
  <si>
    <t>Secuencia</t>
  </si>
  <si>
    <t>Chequeo en BLAST</t>
  </si>
  <si>
    <t>DN18084_c0_g2_i1</t>
  </si>
  <si>
    <t>Glutathione S-transferase 3</t>
  </si>
  <si>
    <t>Gallus gallus</t>
  </si>
  <si>
    <t>CCTACACGACGCTCTTCCGATCTGGTGGCTGCTCATGTTCACGTCGCGGGCCCAACTCTGGAGATGGGAGCAGGTTGTAGAGGTTGTGGGACCCACACCTATCTGACGTCGATGGCACATCCTAGCGATATGCCATGGATGTCCCATATGTGCCGACCCCTTTAAGTCTCGGGCGTGGTTCCACATTAGTTGAACACGAGTTTGATCACGGTCTCTACATAGGTCGCGTCAGCCATCGGTTTTCTCTTACTTCCCGGCTGCAAATGCTTCTTTATTGTTGGGATTTCACACATTCTCTTTTTAAAAGCCTGCAAATGAGCAAAGTTCTGCAGGATATCACAGTGAAATTCTTCTACTTGTAAAATGGTATCCAGCAGATGAACATCTGCCAAGCTTAGCTTGTTTCCAACTAAGAATTCCTTATCCTTTAGAGCATTCTCGTACACAGGAAAGTATCTGTTCACTGCTTTGTCTTTCATCACTTTTAGTTGTTTTTCTTTGGCAGGTTCGTCCAAGAAGAAGTAGGATAAGACCAACGTTAAGAGGTCAGAGCTTCCATCAACATACATGTCAATGTAAGCTCTTTCTTTCAGGTTACTTCCGTACAGGTTATACTTTCCTGCAATGTAACTCAGGGTCGCTTTAGTCTGTACCATGTTCATCCCATCGATTTCCAGCATTGGTACTTGTTGATACATCAGTTTTCCAGATTTAAGCAGTTTGTCAAATTCCTCCTTTGTTGTATAAAATTTCTCTTCAAACTCAACATCGGCTACCGCTAACAGGAACCTGATGGCCTCCGCTCTCCCACGTCCCAAGAAGTAATGAAGTACTGGTTTCTCACACATGATTAATGGTTCTGCTCCCCATGAAGCTCCAGGACTGCAGCATATCCTCCCTCACTGGGCTGCTGGCCGGCACACACAGCCCCTTCTCCTTCCACAAGCTCCTGC</t>
  </si>
  <si>
    <t>GSTA3_CHICK</t>
  </si>
  <si>
    <t>DN8575_c0_g1_i9</t>
  </si>
  <si>
    <t>glutathione S-transferase 3-like</t>
  </si>
  <si>
    <t>Crocodylia TaxID 1294634</t>
  </si>
  <si>
    <t>TTCCGATCTAGAAACCATTGTGTCCTGGGCGCATTTCCCTCCCCCAGGAAGTCCATGTTTTTTTTTGTTTTTTTTAATTGCTTTTTATAACACAAAGCGGACAAATCTTGTGTAAGCCCCTGACTGGGTATATTCATGTAATTGTGTAACTTTTTGAGCAGCTTCTATTGCTAGTTGGCTTGCAAAGTTTTGGCAGTGCTGGGCTGTCCTCATGAGAAGACTACGTATGCAGATAAACACCCTCCAATCTGGAGCTGACACTGCAAGAAGCAGGAGCTGTCGAACTTACTGCTCTGTGTCCAGTTCACTCTGAGCCGTCCTTCCTCTAATCTGGGAATTTTCCACTTCTGGGGAAGATGTCTGGAAAAGTCAAGTTATACTACTTCGATGGCAGAGGTAAAATGGAGTCCATACGCTGGCTGCTCGCAACGGCAGGTGTTGAGTTTGAAGAAGAGATTTTGGAAACAAGGGAACAATATGAAGCATTACTTCGAGATGGATTCTTGTTGTTTCAACAAGTACCAATGGTGGAAATTGATGGAATGAAACTTGTTCAGACTAAAGCTATTCTCCAGTACATTGCTGCAAAGTATAATCTTTATGGGAAGGACCTGAAGGAGAGAGCGCTGATCGATATGTATGTGGGAGGTACTACAGATCTTATGGAGATGATCATGTATTACCCATTCATTCAGCCAGAGATGAAAGAAGGACACCTCAATACCATTCTGCAAAAAGCCAAAAACAGATACTTTCCAGTTTATGAAAAGATCCTAAGAGATCATGGTGAGAAGTACCTACTTGGAAATCAGTTTACCTGGGCTGATGTGCATCTGCTGGAGGCCATCCTTATGGTGGAAGAAAAATGTGCTGATATACTGAGCGATTTTCCTCTCCTTGAGAGCTTCAAAACAAGAATTAGTGAAATTCCTACAATCAAGGCTTTCCTGCAGCCTGGGAGTCAGCGGAAACCAGTGCCTGATGAGAAATACGTGCAGACAGTGAGGACAGTTCTGCAGATGTACTACAAAGTGTCACCTAACTAACATGGACTAGTTACTGGACGTTCCAATTACTAACTACCCATCACACTATAAGCTTGTCTACTATGATAAGAAACATATTAGTGGTAGATTTATTATTCAAAATGCATCCAAAAAAGCTGGCATACATGGGAAAGTGGTGTGGCTTTGATGGGACCTCTTGCGACAAAAAATGTACCTAATATTTGGTGCAATTTTTGAGGTAAACACAAAAAATAGATTGTTTAATTCTAATAGCCAATGAGCTGTTTGACAAGGCACTGATGCTTCTAGTAGCGCCGCAGTCTTCTCCTGCTTTCCCTAGGCCAGTGGTGGCGAACCTATGGCACGGGTGCCAGAGATGGCACTCAGAGCCCTCTCTGTGGGCACCCACACCCTGGAAAAAGTCTATATGCCAGAATAACTTAGACTTTTCCTGCCATTGATCAGCACAGAGCGCACTATGACTGGCAGCGCACTGAATGCAAGCCGGCTATTATAGCTAAATGATAGAGTACATGGAAGATATACCATATTGGACTGTAGTATTCAGGGTAAATTGTTGTCTTGGCTATTCGCAATAAATAAGTAGGTTTTGGCTTACATTTTGGGCACTCGGCCTCTAAAAGGTTCACCATAACTGCCCTAGGCCATGTGAGGTCACGTTCATCAGTCACGTGGCCTAGGTGCAGCTCAGCCTCAATGAAGTGAATGGAGCTGTTCTGCGATACCAAATACAGCCACTATCAAATGGACGGCACTGTGCTTGGAAAGCAGAGAGAAGGCTGCGGCTACTGTGAGCACTGGTGCCTTCATTGGTGCCTAACGATATGCCCCCATTGTTTGTGGTGGGAATACCCATTTAGGGCCTCATGTACACAACTGTGGTTAAGTGGGGTTTTTTTTGCCGGTTTCTTGTGATGGGGGCTCCTGCAGGAATCACTGCCGTAGACGCAAACCTAGCCAAGAGCAATCCTTCCACCTAGTTCACTAGAGGTTTCCTGCACGGGGCAATATTCTTCTCCTGAGGGCAGGAGGACGACGCTTTGTGAGTCTGTGTTTTGCTATTATTAGATACTGGCTTGATTCTAATATGAAGATATACTGTACATGTCAGGCAGTAAAGTACAAGAAATCATTTCTGGATATGAATGACCATGTTATGTAATGCCAGAGCTATAACTGTGATTGCTTATCTCATGTGATTATAAATAAAGCTGTGACCAATTAGCATCACTTGCCATTTTGTGTTTTTATTTTGCATTCTTTGGTCATCACATATAGTTATAAG</t>
  </si>
  <si>
    <t>DN2012_c0_g3_i1</t>
  </si>
  <si>
    <t>GSTCD_XENLA</t>
  </si>
  <si>
    <t>GSTCD</t>
  </si>
  <si>
    <t>Glutathione S-transferase C-terminal domain-containing protein</t>
  </si>
  <si>
    <t>DN46787_c0_g1_i1</t>
  </si>
  <si>
    <t>GSTF1_ARATH</t>
  </si>
  <si>
    <t>GSTF1</t>
  </si>
  <si>
    <t>Glutathione S-transferase PM239X14</t>
  </si>
  <si>
    <t>DN66662_c0_g1_i1</t>
  </si>
  <si>
    <t>GSTF8_ARATH</t>
  </si>
  <si>
    <t>GSTF8</t>
  </si>
  <si>
    <t>Glutathione S-transferase F8, chloroplastic</t>
  </si>
  <si>
    <t>DN1088_c0_g2_i1</t>
  </si>
  <si>
    <t>GSTK1_HUMAN</t>
  </si>
  <si>
    <t>GSTK1</t>
  </si>
  <si>
    <t>Glutathione S-transferase kappa 1</t>
  </si>
  <si>
    <t>DN1088_c0_g2_i2</t>
  </si>
  <si>
    <t>DN988_c0_g1_i10</t>
  </si>
  <si>
    <t>GSTM1_HUMAN</t>
  </si>
  <si>
    <t>GSTM1</t>
  </si>
  <si>
    <t>Glutathione S-transferase Mu 1</t>
  </si>
  <si>
    <t>DN988_c0_g1_i5</t>
  </si>
  <si>
    <t>DN988_c0_g1_i7</t>
  </si>
  <si>
    <t>DN2362_c1_g1_i1</t>
  </si>
  <si>
    <t>GSTM3_MACFU</t>
  </si>
  <si>
    <t>GSTM3</t>
  </si>
  <si>
    <t>Glutathione S-transferase Mu 3</t>
  </si>
  <si>
    <t>DN988_c0_g1_i1</t>
  </si>
  <si>
    <t>GSTM5_MOUSE</t>
  </si>
  <si>
    <t>GSTM5</t>
  </si>
  <si>
    <t>Glutathione S-transferase Mu 5</t>
  </si>
  <si>
    <t>DN988_c0_g1_i9</t>
  </si>
  <si>
    <t>GSTM6_MOUSE</t>
  </si>
  <si>
    <t>GSTM6</t>
  </si>
  <si>
    <t>Glutathione S-transferase Mu 6</t>
  </si>
  <si>
    <t>DN21_c0_g1_i1</t>
  </si>
  <si>
    <t>GSTO1</t>
  </si>
  <si>
    <t>DN21_c0_g1_i2</t>
  </si>
  <si>
    <t>CAGGGGACTGGTGCAGGGCTTCAACAGTTAGATTTGAATTTCACTTTATTAATAGGTGTTATTGTTAATATACATTTCATAACATGTTGAGTTTGAAAATGTTTTTGAAGAATTAGATTTGACAGAACTTTCTTTATCAAATAAGGCACAACGTCATTGAAATACTCTAGCAAAATACTTTATTTTTTTTTGAATGGCAGAACATATGTGGATTTTCTCTCTTTAGTAAGCCATGGTATCTGTAGTACAAGAATAAAGTACTGTTTTAACACATTTTGAAAGAGAAAAAAGGCCAATGTTTAGAAAGTCATCTCCATTTACAAGCAAGGGGAGAAAAAAAAGTTACATACATCCCCCTAGACACAGGGAAAAAAATATATATAAAGAATTACAGTTTCTTTTAAAATCTATTAAAAAAGTTAAAAAATACAGTCAGGATCTAAATCTTTTTAAAATTTTTATATAAAACTGTAAACGATTATTTACAGAGGAAGTGAATTCAGAGGAGAAACACAGAACTGCTTGTAATGTTACCACTTACTTACTAATTAGCGGGTAATTATTACCTATGGTCCCGCAGCACTAGCAAGCACTTTATGCTCCACAGTGATAACTATTCCCTGCCCCATTCTGCTTAGGAACCAAGCCCCCCCCACTACAAAAATAAGTTATTGCTAAGTGTATTGGTGCATAAAATTAGGAGAAAAGGACTGAAATGAGTGGAGCTACAGGCAGAAACACTGACAAGACAAACATCAAAAGGTTGACCAACAAAACAAAAATGTTATGCCCATATTCAAAAATACTTTTGTATGCATCATAACCGGTAACTTATATTACAGGTGCCAATCGACTGCATGTGATCAAGACCGCTCAGTGCATGGAAATTGCTATAAAACAGTACTCCTACTGCGGCAGCGATACACGATGGGTTGTGGCCAAAACTGAAAATATTTTTCTAAAGCCCACAACAGTGCATGGACAACCCATCATTATTCAAGAAAATGCAAGAAAATACTACATTGACAGCTTTGTTTTTGGCAAGTCAAATCGTGCGAGCAGTCATCAAATGTACTAGGCAAATGACTGGGAGAAAACAACAAGCAACAAGCAAATGGTCACTTCTTCAGGACAACTTTTGGGTGTGGGTTCTTGTGATTGATCATTCTGGAAGCCAGTGAGGCCCCAAACAATTTTATGTCATGTCCGATTGAAATCCCCAAAAGTACTGTCGACATTCCTTTAGGTTCAAAGCTCCTATCGGAATAGTTCCTTCTCCGTTATGAAATATCTTGGCCCTGTATAAAGGGTATTATTGGTATTATCAAGCTACATTTGATATGCTAGTTTATACTTTGTCTGAAAGGTCAATCGGAGCCCTCTATGGTTTTCAGAGAACACTCAATTCATCCAGCTTAAAAGGGGTTTTCCCGAGAGTACAATACTGATTACTTATTTAGATGCTCGTAAATATTGATGATCAATATTAGTCAGACACCCACCGATAAGCTGTTTGAAAGGGTGTCAGCAGTATACCAAGCACTGTGCCTTGCATTGTATATTGGCTGTGCTTAGTATTGCAGCTCGGGCTCATTCACTCGAATGGAAGCGAGTTATTACACTATGCCATTCGGTATTCGAATTGTCACTACACAAAAAACTATATACTATCCCTCGCCATAACCGGCAATATGGACACATTAGTAATTTGGATATTTCCTTTCTTTTCAAGAATTTTCATTGGTTCTGGATTACCTGTATAACAAACACAATGGCGGCAGAAATTTTTACCAAAAAACACAAAATTCATGAGATGCCACGATCCATTTGCTTGGAAGCAATCGTGGTAAATTGACCCACTTCTCAAGCATCATACCTGCCTCTCTGGAGGTGTAGAATTGTTAAATGCATAATTAGGAAAATTTTGTATAGACTGGAGCCATATCAGCACAACTGTGGAAATGTACTCAAGTGTTCCATAACTGTCATCTACAGTAAGAAATGGGGAAATAACCAAAGTTACTAAAAATGATGGTCTGTCACTCCCTCTAGATCAGGCTGAAATCTCTTGTGTAAGAAAGAATCTAGTAACTTCCACAGTTTAATGTCTGCTCAGAGAAAGTCCTTTAAGTTAACTACTCTGCAAACATATACACCCATCATTAATGTACAAAGGATGTTATACAGAAGAGAAGTCCTCTTCATTTTCAAGAAAGTGGGCTTCGATTCACAAAAATGACTGCCTTACCACACAACCCCTTTAATTTATAAATCAAACACTCCAAAAACACTAGTCTGTTGTAGTAATTTAAATACATTGCTCTGCACCCAGAATGGTGTAAAACTGGGTAGTGGGCTGTACTGGGTACTGCAGCCTTGTCCCATTTAAGTGAGTGGGACAAGGCTGCAATACTCAGAAGATATACTACTATGTGAATGACATTCTTGAGTACAGTGCAGTGTAGACTGTGAAGAGGCTGCAGTGCTCACCAAGCACTGAATTCCTAAAAACGCCATTCAACTTCAATCATATTCCTGAACAGAACGTTCTAAAATGTTTTTTTCACATTTTTAATGTACACTAAAAAGGGCATTTTATACATTTTCTAAGAAGTGAATGAAATGAATAGGTATAGAATATCAATTTATATAATAAATGGTCAGGTGTTTAGTATGGCATGTCATTGAGTAAACAAGAGCCGTAAGTGACTGTGGCACCGGAGGTGGCACTGCAACTTTTACAAGGTGAGAACTTCATAGTTTTTTTTTTTTTTTTAGATGAACGGCAAAGATGCTTCAAAGGATAATTCTAAAAACTGGGGCGAAGGGTTGCTATGGGCTATACCAATGGTAATCTCTCCATTGCGTCTTCTTATAAAGTCCACTACAGGAATGAGAGACGTGGCTTTAAGAATGTAATTTATGTTGTACAGTAACATCTCAGTCCACCAATACGGTTCTTAGTTGTAGTCTGTCCTTCCATGTATTCACTTCTTCAGTTTTTTCTGAGCAGCTTTCTTTTTAACCATTTGGAGTCGCTTCATGGCATTCAACTGGGATTCTTGAGACGTAGGACCTTTGGCTCCAGACTGCTGAGAGCTGGGATCTACCGGAGCTTTACTACCAGAGCTTCCGCTGCTGCCTGCAGAGCTGCCTCCTCCATTACCACTGCTTATCTGGCTGCTGATGCTACTCCCAGAAGAACTTACGCTTGGACTTGGAAGGCCTGTTTTGCTGACATTCTCACTGCTCATGGTACGGCTGAGACCAGTCTTTCCCAGTATGAGAGGCGGCAAGGGTTTTAACAGAGCAGCATTTGTACTGCTGCTCCCAGAACCTGGCTTAGATGCAGATCCTGTTTTTACGGGTGTCAAGCTACTTGATCCTATGGGCTTCTGACCTGCCGACAGCGCGGGAGGCTTACCAGCAGCGGGAGCGGCAGCCTGGGTTGTGTTACCGAGTTTAGAGGAGGCAATTGCTGCAGAAGCAGTTTTTGCTCCGAACGCTGCCCACCCTGTAAGACCACTGGCAGCCGAGGATGAAGTTCCAGAATTGGAGGAATTCCCAGATGCTGCAGATGATGCCTTAACTTCTGTCCTTTTGAAAGCCAAGAAGGTGTTTGTGGAATCTGCTTTGGGCTTCATCTCCGGTTTGCTGATGGATGGGTCCTTTACGACCAGCAGTGTAGCAGAAGCTGCTGAGGGCGAAGATTTCTGTGGAGGCTTTTGGTTTTTCTGTGCCATTCTCTTCATCTGTCTAGTGCAGCGTGCACAGTACCAGACCAGGCGTGGGTCATTCACATCCTTATCTGTGACTTGAGGTTTGTGACAATCTTGATGGTAGAGGTTGTGGCATTCTTGGCATTCTACCAGCTGATTACCAGAGAAAACGGTCATCTGTCGACAGACTACGCAGGCTAGACCCATCTCCATGGCAAAGTCATCGGCACTAGTTTCATCAAAGCTGGAGAGATCAGGCAGGTCCTTACTGCTCGGTACAGTGACTGGAGAGGAGCGTGCCTCGGGTTTTTCCAAGCGAGGTTTCTTTGGCAAATCAACAGGGTCACTAACATCCACCTTCATCTTATCCAATGACCTCTTCTCTGCCTCTTTCTTCACCTTCTCTGTTGGCAGTGCTTTCAGGATGCTGCCTGAGGTAGAACTGTTAGGCTTAACATCTTGCTTCGGTTTTGGCAGTGTCACTTTAGACTGCTCAATGTCCTTTTGTGGAGGCCGATACCCAGAGTCAATGCCTTTGCACAGAGATTCATCCAGTAAAGCCTTCAGTCTTTCAGCAGAATCTTTGCTCTTAGAGTGGAGGTAACCAAGTGCCTTCAAAAAAACTGGATCCAACTCTGTGTTTATCACAGCCGCCATGTTTAGACCGCTGACTGCCCGGTACAAGACACTTCCGGGTGGATGAAGGTGCAGTCCGTTCTCCCCGAGCCCGTGAACAGGAGCTGAACGTTCCGCTTGTCTCTAGGTTCCGACAATGATGTGCTCGGGGTGTGCGGGGTAGTAACGTGCGTGTGATCGCTATGAGCGGTTCATGCATAACGAGTAAGGAACTAGACAGGGGGACTTGTTTTGCGGTTGCACAGCTGGGGCGGAAGTCCCGTGCACATGGATGTGGCTGAAGAAGCATCATCTGCATAGACTGTAATGAAGGCAGCAGCCCTCAGCACAGGAAATATGAAAGATACAGATACTGAAAAACTTTTCCTAGATTGTGACCTTCACCATGAGGACACCGTGCTTCCTCTTCATACATCCATTGTACTGTTTTTGATGTCTTATTGTGACTGTAAGACATTCACAACTTTTCTAGTGGTACCAGAGGATGACCACAGGATTCCTCAGCGAAGTTTGTTTCCAAGTAAACTGGACGTCTCCATCATTTCCAGAAAAGATCTTCCAGCAATTGCTCAGAGCTGTCGCCTGCCTGCGGTTATTGAGGCTTCTGGCGCATTCTGCAGAGCCGGTCTGGCGGTGGTACTTAGACACATCATTCAGAAAACATACAGTGCAGATCCCTCCAGGAAGGACGTGCTCGAACTTCTAGGGTTTAAAAAGACCTGTTTAAAGGCGTGTGCTGAAGTTAGCCAGTGGACCAGGCTATGTGAGCTCAGCATCCCATTGGCAGTGGAAACCTTTCTGAAAGAGCCATCTGCCACCATTCCTCCAGAAGTTCTTCAGCTTGAAAGAAAGCTTGGTGAGCCAGTTAGAGTCCACAATGATGACAAAATACGTCGACAAAAGATGCAGCAGCAAATAAAATCCAATAAGACAGGTGAAAAGAAGACAGTACAGGAAGAAACCTCTGAGGGCAGCCTTCAGAAACCTCAGAGTTTGGAGCTGACTGCAGCCTTGTCCAAGCTTAGTGTTCAAGATGTGCCCTCTAAAATGGCAAGAGAACCTGCGCACATACGGAAAGCAAAGAACTCAGACCTTCCACCTCTTGAGCATGTCTTTGCCGAGGGCCTTTATTTTACTCTGACTGATGTTGTACTACTGCCTTGCATCCATCATTTCCTGGTTGCTCTCCAGAAGGTATCACCAGAGAAGATTTATGGGCTTCCTCTATTAATGGGCTGGTATGATCGGGTCTTCCAGGTCCAAGGTGTGCAGAAGGCAGCTGCTGCTTCTAATTTATCTTTTCTCCAGTTTGTTAAAGTGGATTCCCAGCACCAAGAGCCACCAGCATCAATTAAAATAGACCCAGAAGAAAAAGAATTCCCAGAAAGCCATTTTCTTGGAGGCCCCAGGCCAACTATGAGTAAGCTAAAAAATCATGGTGTTGAGGCAGTATTTTCTCCTCATCCCTGCCCATCCCAAACTATTGACTGGGGAAGCCTTCCCGCAGCAGTAAGCCCATCAGAAGGTAAGATGTCCAGTGACCGTGCCCTGAGGAAACAGCAGCAGCTGAATAATCTCTTATCAGTCGTCACCAATATGGCAAAACCTGGAGACACTGTTGTGGACTTCTGTAGTGGAGGGGGCCACGTGGGGATTGTTTTGGCATACATGCTACCATCATGTCAGATTGTTCTGATAGAGAATAAAGAAGAGTCTTTGATACGTGCCAGGGACAGAAGTAATGGATTAGGATTAACGAATATCTGGTTCATTCAAGCAAACTTGGATTACTTTACAGGGAAGTTTAATATTGGGATAGCACTACATGCATGTGGAGTGGCAACAGATATGGTGATAGAGCACTGCATCATTGCTAGAGCGGCATTCGTCATCTGCCCCTGCTGCTATGGTTTTATCCAGAATACAGTCAAGACCACGTTTCCACGAAGTTGCCGCTTCCAGAATGTACTATCTTACAAGGAGCACATGGTGCTGTGTAGATTTGCCGATCAGACAGCTGTCCAGCTCCCTCCAGAGCGGAGGCTGATAGGGAAGAACTGCATGGGTTTGGTTGACCTGGATCGAGCATGGGCTGCTGAACAATATGGTTATAAAGCCCACGTGATCTCAATGGAACCAGAAAGTTGCTCACCGAAAAATAATTTAATTGTTGGCTCTCCAATTTAGGGGTGTTTTTTTTATTTTTATTTTTTTTTTACATATGCTGGCCACATGGCAAGTTTTTATGATTTATGACCAAATATGGTACTTTAATTTTTATGTCTCTTTAGTTTCTCAAATGTGAAATTTTGTAAGTGAAATTTGAACATCCCAGAGGTTTTGTTTTACATCTGTTTACAAAGTCTAGACTTTAAAGCATAGTCCGGAGTCTGGAAGTGTGCTGCAGATCATGCACAGGAGTGAATAGGGCTAGCCTGTAGTAGGTAGGTTGCCGAGAATGGTACCTGAGGGGGCTCATCTGTGCATAGCAGTACTATAAATGATATGTCCTCTTTGGTAGCTCTGGTATAGATTTTGTACTGTGGGTCTTCAAGTTATGCCTTTGAGCAAGTTTTTTTAATGTTATATGAATGAGCAATAAAATAGTGTTTCTGTGGCTCTCCAAATGTTGACTGTTGCTCTAGGACAGTGATATTGAAACTTTTACAGACCAAGTGCCCAAACTGCAACCCTACAACCCACTTATTTATTGCAAAGAG</t>
  </si>
  <si>
    <t>GCTCTTCCGATCTTGTCCCTTGTGCTTGGCTTCCAAATAACGACAGATAGCACGTGACTCATAAATCAAGAAACCATCATCATCCAAGACTGGAATAACACCAAAAGGTTGCTTTTCCAAGAAGGATGGTGACTTGTGTTCACCCTTGCTCAAATCAACAATAATCAATTCATATTCCAATTCCTTTTCCTTCAAAGTTGTAACAACTCTTTGAACACAGGTAGAGTTTGGGATTCCGTATACTTTATAGACCATTTTGTGGTTAATT</t>
  </si>
  <si>
    <t>CTCCAGAAGCAGCTTTCCATGATGGTCTTGAAGTAATCTTTTCCCACCATACCTTAACGTGTGGACGATCCAACAACAAACTACCCAAATCGACTTGTGGAGCAAACAACAAGCCACCATATGGAAGATGGAACAAATCAGCAAGAGTGAATTGATTTCCACCAATGAATTCTTGCTTACTCAAAATCTTTTCGTAAACATCCAAATGTTGACTCAATTTTTCAGTCAAAGTTTTAACACGAGCATCATCAGTTTGACCCCAACCAAAGAGACCCTTGAAGAGCTTTTCAAAAGCAAGTCCACTAGCATTTGGATCAAAGTATGAGGTTTCA</t>
  </si>
  <si>
    <t>Homo sapiens</t>
  </si>
  <si>
    <t>ATCCCGGACACCTGATGTACATGTGTGCCAAATTTTGTGATTGTAGCTGCATCGGTGCGGATTCTCAGCTTTATATATTAGATTTATTTTAGCAGCAAGCTACTAGAATAAGAAATTGTGCGCACCCATTATCTGTGTAGAAAACAGATATAATAGCGGTAACTGGTATACAACTTTTTTCTGATGAGGTTGTCACAGATGGGATTTTTGTGGCACAGGTCCCAACCATTTTTCACCCAGACGATGTGCAAGAAGTTCAAATCGATCAGATCCAAAAAACAACTCTGGCTTTTCATTTATATGAGCCACTATGGAGGGCATTCCAAAAGCCCCATATTGCAAAGCTTTTTCTGTTGTTTCCTTCAATTTATTTTTGACTTCTGGTGATGTGATTGTGGACAGTATTTTTTTAGCCTGGTCTTCAGGTATCCCAGCTTTCTTTCCAGCCTGAAGTATGCTGTCTGGTTCTGTAATGTCTTTATCCTCAGACCAAATCCGTAGCCACAACTCCCGGGAGACCCTCTCAACGAACTCAGGGTGTGACATCTGAACAGCCGTCACAAACCGCATGGCTGAAAGACTTCCTTTCTTAACCATGACATGAAAGAAATCACTTGGTTCTCGTACAGGAACCTGATAAAACTCAGCCAGCCGTTCCATATCCTTTGCTAGATAAGCACCTCTCTTAGGAACCATGGCTGGTGGGGAGTTACCAGTTGCATTCATTATTGCCGCAAGGTACCCAGGGCGTAATTGAATGTCTACATTCCATATGTTTTTATATCGTAATAGTATCTCAAACCCCAGCCAGGAATAGGGGGAGACCACATCGTAGAAAAGCTCAAGCACCTTTCGCTTAGACATGTCTACTGCCGTCTACTCCAGGAAGCATTGTGGGAAGAGAGGAAAGTTTACTCCCTCCTCTTGTTATTTGTCTGACCTTCTCAGCAGACTGT</t>
  </si>
  <si>
    <t>CTCGGATGTAGACCCATTCATCTGTGTGCTTTCTGCATCCACAAGTCCGTACCGCAGCCCAGCCAAAAAATAGAACATGTCCTGTTCTTGTCTGTTTTGCAAACAAGGATTGGAAATTTCTATAGGAGTTTAAAAAAAGATGGTGGCATGCATTCGACATGAGGCCTAATATATAGTTACATGCAATAATTAACACAATAACACCAGCTTGGTGCAGACAAAGCAAACGCAAAGTAAGGAATAGTAAATCTACCCTATAGTCTGCAATCTGCAGCACACTGCAAAGTGTAATCTATAGCTCCATTCATAAAGAAGCCTATACACATGAAATAGACAGTTTTATTAATTAAGAAACCTTAGTAAATAATGATTCTGGCTTGAATACAGTTTACCTTTTCATTTATTTTACTAACAAACTCTACGTAATTGAGGGTGCACATGACGTGTAGACAATTCCTGTCGGTGGAGGTTATCACAACTTTGAGTTTTGTGGCACCGGTCCCAACCATTTTTCACCTAGACGATGAGCCAGAAGTTCAAACCGATCAGATCCAAAATACAACTCTGGCTTTTCATTTATATGAGCCACTATGGAGGGCATTCCAAAAATCCCATATTGTAAAGCCTTGTCTGTTGTCTCCTTGAGCTTGTTTTTGACTTCTGGTGAGGTGCTTATGGACAATAATTTTTTAGCCACATCTTCAGGCATTCCAGCTTTCTTAGCAGCCTGTAGTATGCTCTCTGGTTCTGTAATGTCTTTATCCTCAGACCAGATCCGCAGCCACAACTCCCGAGACACTGACTCAAGGAACTCTGGATGTGACATCTGAACAGCCGTTACAAACCGCATGGCTAGAAGACTCCCTTTCTTAATGACAACATTAAAGAAATCACTTGGTTGATGTAAAGGAACTTGATAAAACTCAGACAGATTTTCTAAGTCCTTCACCATGTAGGAACCCCTCTTTGGAACCATGGCGGGAGGCGAGTTACCAGATGCCTGCATTATTCCTCCAAGGAACCCAGGGCGTAAATGGATGTCTACGTTCCATAAGTTCTTATATCGTAACAATATCTCAAACCCCAGCCAGGAATAGGGGGAGACCACATCATAGAACAGCTCAAGCACCTTACGTTTAGACATGTCTGCTACCTTCACACTCCAAGGAGCATTGTGGGAACAGAGCAAAGTTTACTCCCTCCTCTTGTTATTTGTCTGACCTTCTCAGCAGACTGT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</si>
  <si>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GATCGGCTCTGGGGTTAGGACATTACTGGTCAAGATGATGATTCTCGGCTATTGGGACATACGCGGGCTCGCCCAAACAATCCGCCTGCTGCTGGAATACACCGGGACTCCCTATGAAGAGAAGCTGTATGTGACAGGGGATGCCCCAGACTATGACAGGAGCCAGTGGTTGAATGAGAAGGAGAAGCTGGGCTTGGACTTTCCAAATTTGCCCTATCTTTTGGATGGAGATGTAAAGTTAACGCAGAGTAACACTATTCTGCGCTACATTGCCGGCAAGCATGGATTATGTGGAAATACTGACAGTGAGAAGATCCTTGTATCGCTGATTGAAAATGAAGTCATGGATTTTCGTATGCGTCTTGTCACTATTGCATACAACCCTAACTTTGAACAGCTGAAGGGACCTTATCTTGAAAAGCTACCGGCTGTGTTGGAAAGATTCTCTCGATTTTTGGGAGAAAAGCACTGGTTTGTTGGGGACAAGATTACATTTGCAGATTTC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</si>
  <si>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</si>
  <si>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CACACGTTTACCGCCTCACTAACCTCGTGACATTTTTTCTTCCATGGCTGGTTGTGTCTGGAATGTGATTGGCTGGAATCCAAGACACGTGAGCAGCTGAACCAGCTTGCAGGCAGTGAAGAACTTGTGAGCAGATCGCAGAGAGCGGCGCTGGGTCAAGACGTTACTGGTCAAGATGATGATTTTCGGCTACTGGGACATACGCGGGCTCGGCCATGCAATCCGCCTGCTGCTGGAATACACCGGGACTCCCTATGAAGAGAAGCTGTATGTGACAGGGGATGCCCCAGACTATGACAGGAGCCAGTGGTTGAATGAGAAGGAGAAGCTGGGCTTGGACTTTCCAAATTTGCCCTATCTTTTGGATGGAGATGTAAAGTTAACGCAGAGTAACACTATTCTACGCTACATTGCTGGCAAGCATGGATTATGTGGTAATACTGAAAAGGAAAAGATCCTTGTATCATTGATTGAAAATGAAGTTGTGGATTTTCATATGCGGCTTTTCTATATTGCATACAACCCTAACTTTGAACAGCTGAAGGGACCATATCTTGAAAACCTACCGACTGTGTTGGAAAGATACTCTCGATTTTTGGGAGAAAGCCACTGGTTTGTTGGGGACGAGATTACATTTGCAGACTTT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</si>
  <si>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ACCCGACTCCAACTCCAACTCCAACTCCTCAATTTCCCCTGATTCCGACTCCCAATCCGACTCCCTCATACATGGCGCATGTTT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</si>
  <si>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TGTTTAAGTGATAACTTTAAACAAACTTTGCATAAATCAATAGTACAGATATGTCATGACAAAAAGAGTTTGTAATATATGTTTTACTAGATATCTTTACTCTGAACTTTCAGTATCAGGCTTTTCTCTGGGTACAGCTCACTAAGGGCCTTATGAAAACTGTCTAGGTCTAAGACTTTCTTTGTTGCTACCCTATCATTTCTCCAGAGCACTATATGAAATGAAAGGGGAGCTCTGATTGGTTTCTATGGGCAAGAAAGAAACTTCTAC</t>
  </si>
  <si>
    <t xml:space="preserve">nucleotidos </t>
  </si>
  <si>
    <t>aminoacidos pega para proteinas hipoteticas en un &gt;70% y con algunas gst y gst predichas en un 70-60%</t>
  </si>
  <si>
    <t>TTTTTTTTTTTTTTGCGTAAATTATTTTTAATTCTAATGTAAGCATGGTTTCACAGTGCTGCAGGAATCAACTCCTTTTACTGTAATTCACCACTTTAGTTTTCACAACTATTGCCAATAACATATGTAGTTCTAAAGATATCTACAGAACACACTACAGTTATGATGAGAAATGGAACAGAAACATTTTAGGCTTCCAATGTGTAAGATTAAGCAGTCTAGCAAATCCGTGGACTAACAGGTTCTGCAAGATTATTATTTATTGGCCCATGAAGCCATTCGGTTGTTAATACGCGTTTTTATAAAACGGGGTGTTTTTATGTATGCAGCAATAGCAGGCAGAGCCTCAAATCTTGCAAGGAATTCCGATAGATTCTTGAACTTTTGCAAGCAGG</t>
  </si>
  <si>
    <t xml:space="preserve">aminoacidos </t>
  </si>
  <si>
    <t>Glutathione S-transferase omega-1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</si>
  <si>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TGTTCCCTTTCTTGGTAGAAGTGGGTTGGTCCTGCTTCCTGCCAGGAGAGGGAGTTCTTGTTTCACTGCAGAAAGGAGAGGAAGCACATGCTAGAGCTCCTACTACTGAGAAGGATATATTCTTCTCCTGTGGGACCAACACTCCAGAGAGATCAGCAAATTTTGCTTCCAAAAAGC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</si>
  <si>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Sus scrofa</t>
  </si>
  <si>
    <t>CCTAGCCTTATATATTTTATGTAACACACATTGACAGATGAATAATTAAAGGCCTATTTAATCACAGCTTGAAGAACCTTGAGGTAATAAACACAAAAATGCATTTGCTTAAAAAGCACATTATGGTCAGTCCACACAGTTATCTGGGACGTTAATCAAGCCCGTAATCAACGGCATCTAAACTGTCCTTGGAATATAGTTTGAAAAAGTTGAGGAGAACATCCGGTTCTACGAAGGTCTTTTTAACAGCAGGGTCCTGCAGCATAAGCTTATACCAGGCATTGAGGTCTGCTGTCTTCTCCAAAAACTCTTGTATATCGAAAATACAAAACCGTTCAAACCAGGGCCAGATCATGTAATCAATCATAGACACGGATTCTCCACCAAAGTAAGGGCTTTTCCTCTTGGCTAGAGCCTCCTCAAGTTTTTTAAGTTTCTCAAAAAACTGTGCCTTAAATTCAGTTGTATCTTGATTGTCCTTTTTGGCAAACATGATCTTGTACAGTAAAGAGATAACCGCTGAGAACTGTTCCAGAAGAATCTTCTGTTGCGCTTTTTCATAGGGGTCTGCAGGGGTCAGCTTAACCCCAGGAAAGGCTTCATCCAGGTAGTCACAAACAATTGGAGATTCATAGATTATTTTACCATCCAAGGTTTCAATAGACGGCACCAATCCCAGGGGACTTTTCTCAAAAAACCAGTCCGGCTTGCTCTTTAGGTTTATGTTGACGACTTCATGGTTGATTCCTTTGGCAGCCAAGACAAGTCTTGCTCTTTGGGCAAAGGGGCAGAATCTCATGCTGTAAAGTCGAATCAGTCCTTCTGGAACTGGTCCTGGGGCAGCGCTGCCCTTGGCCAGACTCCTCTGTGATCCGGTCATTGTTGCAGACGGTCAGTGACTGGAGATACCAGAGGAAGCCTGT</t>
  </si>
  <si>
    <t>DN21_c0_g1_i3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</si>
  <si>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</si>
  <si>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DN21_c0_g1_i4</t>
  </si>
  <si>
    <t>GGAAAATATTTATTATAAGGTTTTCCGGGAAACATAGCCGGGAGGTTGCAGTTTTCATATAATTTTCGTCACTCAAGCCCATAATCAGCTGCATCTACACTGTCCGCAAAAAATAGGCGGGTAAAGCCCGAAATCACATCTGGGTGGATAAAGGTCTGTTTCACAGCAGGGTCCTGCAGCATAAGCTTGTACCAGGCATTGATCCGTGGCATTTTCTCCAAAACTTCTGTGATATCAGATACGTGCAGTCTTTCAAACCATGGCCAGATCATGTAATCGATCATAGACAAGGATTCTCCACCAAGGTATGGAATGTTCCTCTTGGTAAGTGCCTCTTCAAATGGTTTGAATTTGTCAAAGACCTTTGTCTTCAGCTCGCTGTAATCTTCATTTTTACTCCTGGCAACCAGAATACTGAATGCCAGAATTCTAACCGCACTGAAATGCTCCAGAAGAATCTTCTGTTGGGCTTTTTCATAGGGGTCTGCGGGGGTCAGCTTAACCCCGGGATAGGCTTCATCCAGGTAGTCACAAACAATTGGAGATTCATAGATTATTTTACCATCCAAGGTTTCAATAGACGGCACCAATCCCAGGGGACTTTTCTCAAAAAACCAGTCCGGTTTGCTCTTTAGGTTTATGTTGATGACTTCATGTTTGATTCCTTTGGCGACCAAAACAAGGATTGCTCTTTCGACATAGGGGCAGAATCTCATGCCATAAATCCGGACGACTCCCTCTGGTACCGGTCCTGGGGCAGCGCTGCCCTTGGCCAGACTCCTCTGTGATCCGGTCATTGCTGCAGACGGTCAGTGCCTGGAGATACCAGAGAAAGCCTGTGTATGAGAGCCGCTCTCCCTGCAGTCTATATCTATGTGTCTATAGCAGTCCCCTCCCCCCAGCTAATGATCAACCAGAAGAGACACGGCTCCTCCTGCC</t>
  </si>
  <si>
    <t>DN1275_c0_g1_i1</t>
  </si>
  <si>
    <t>GSTP1_XENLA</t>
  </si>
  <si>
    <t>DN31993_c0_g3_i1</t>
  </si>
  <si>
    <t>DN31993_c0_g3_i2</t>
  </si>
  <si>
    <t>DN1275_c0_g1_i3</t>
  </si>
  <si>
    <t>DN1275_c0_g1_i4</t>
  </si>
  <si>
    <t>DN2602_c0_g1_i1</t>
  </si>
  <si>
    <t>GSTP1_BUFBU</t>
  </si>
  <si>
    <t>DN2602_c0_g1_i2</t>
  </si>
  <si>
    <t>DN2602_c0_g1_i4</t>
  </si>
  <si>
    <t>DN10124_c0_g1_i1</t>
  </si>
  <si>
    <t>GSTP2_BUFBU</t>
  </si>
  <si>
    <t>DN12032_c0_g1_i1</t>
  </si>
  <si>
    <t>DN30918_c0_g1_i1</t>
  </si>
  <si>
    <t>DN10124_c0_g1_i2</t>
  </si>
  <si>
    <t>DN10124_c0_g1_i7</t>
  </si>
  <si>
    <t>DN95674_c0_g1_i1</t>
  </si>
  <si>
    <t>GSTT1_BOVIN</t>
  </si>
  <si>
    <t>DN27465_c0_g1_i1</t>
  </si>
  <si>
    <t>GSTT3_MOUSE</t>
  </si>
  <si>
    <t>DN8286_c0_g1_i4</t>
  </si>
  <si>
    <t>MGST1_MOUSE</t>
  </si>
  <si>
    <t>DN8286_c0_g1_i5</t>
  </si>
  <si>
    <t>DN8561_c0_g2_i1</t>
  </si>
  <si>
    <t>MGST2_BOVIN</t>
  </si>
  <si>
    <t>DN20822_c0_g1_i2</t>
  </si>
  <si>
    <t>MGST2_HUMAN</t>
  </si>
  <si>
    <t>DN20822_c0_g1_i4</t>
  </si>
  <si>
    <t>DN20822_c0_g1_i5</t>
  </si>
  <si>
    <t>DN1946_c0_g1_i1</t>
  </si>
  <si>
    <t>MGST3_MOUSE</t>
  </si>
  <si>
    <t>DN6364_c0_g1_i1</t>
  </si>
  <si>
    <t>MGST3_HUMAN</t>
  </si>
  <si>
    <t>DN6703_c0_g1_i1</t>
  </si>
  <si>
    <t>OAZ1_CHICK</t>
  </si>
  <si>
    <t>DN6703_c0_g1_i2</t>
  </si>
  <si>
    <t>DN6703_c0_g1_i3</t>
  </si>
  <si>
    <t>DN6703_c0_g1_i4</t>
  </si>
  <si>
    <t>DN6703_c0_g1_i5</t>
  </si>
  <si>
    <t>DN2898_c1_g1_i5</t>
  </si>
  <si>
    <t>OAZ2_PONAB</t>
  </si>
  <si>
    <t>DN2161_c0_g1_i2</t>
  </si>
  <si>
    <t>AZIN1_HUMAN</t>
  </si>
  <si>
    <t>DN2161_c0_g1_i3</t>
  </si>
  <si>
    <t>DN2161_c0_g1_i4</t>
  </si>
  <si>
    <t>DN96819_c0_g1_i1</t>
  </si>
  <si>
    <t>AZIN2_XENLA</t>
  </si>
  <si>
    <t>DN4811_c0_g1_i4</t>
  </si>
  <si>
    <t>DN15500_c0_g2_i1</t>
  </si>
  <si>
    <t>CATA_RUGRU</t>
  </si>
  <si>
    <t>DN95098_c0_g1_i1</t>
  </si>
  <si>
    <t>DN27063_c0_g1_i2</t>
  </si>
  <si>
    <t>DN27063_c0_g1_i4</t>
  </si>
  <si>
    <t>DN79504_c0_g1_i1</t>
  </si>
  <si>
    <t>CATA_STRCO</t>
  </si>
  <si>
    <t>DN96242_c0_g1_i1</t>
  </si>
  <si>
    <t>DN89452_c0_g1_i1</t>
  </si>
  <si>
    <t>CATA_MICLU</t>
  </si>
  <si>
    <t>DN92940_c0_g1_i1</t>
  </si>
  <si>
    <t>CATA_DICDI</t>
  </si>
  <si>
    <t>DN28402_c0_g2_i1</t>
  </si>
  <si>
    <t>GPX4_CALJA</t>
  </si>
  <si>
    <t>DN28402_c0_g2_i2</t>
  </si>
  <si>
    <t>DN1054_c0_g1_i1</t>
  </si>
  <si>
    <t>DN9965_c1_g1_i1</t>
  </si>
  <si>
    <t>EXOS6_XENTR</t>
  </si>
  <si>
    <t>DN3750_c0_g1_i3</t>
  </si>
  <si>
    <t>EXOS7_HUMAN</t>
  </si>
  <si>
    <t>DN7048_c0_g1_i1</t>
  </si>
  <si>
    <t>MP2K1_XENLA</t>
  </si>
  <si>
    <t>DN3484_c0_g1_i2</t>
  </si>
  <si>
    <t>MP2K2_XENLA</t>
  </si>
  <si>
    <t>DN4480_c0_g1_i2</t>
  </si>
  <si>
    <t>MP2K2_CANLF</t>
  </si>
  <si>
    <t>DN4480_c0_g1_i3</t>
  </si>
  <si>
    <t>DN4480_c0_g1_i4</t>
  </si>
  <si>
    <t>MP2K2_CHICK</t>
  </si>
  <si>
    <t>DN41717_c0_g1_i1</t>
  </si>
  <si>
    <t>MK08_RAT</t>
  </si>
  <si>
    <t>DN13313_c0_g2_i3</t>
  </si>
  <si>
    <t>MK08_XENLA</t>
  </si>
  <si>
    <t>DN67481_c0_g1_i1</t>
  </si>
  <si>
    <t>MK11_MOUSE</t>
  </si>
  <si>
    <t>DN12149_c0_g1_i1</t>
  </si>
  <si>
    <t>AHR_DELLE</t>
  </si>
  <si>
    <t>DN15510_c0_g1_i11</t>
  </si>
  <si>
    <t>DN15510_c0_g1_i12</t>
  </si>
  <si>
    <t>DN15510_c0_g1_i14</t>
  </si>
  <si>
    <t>DN15510_c0_g1_i15</t>
  </si>
  <si>
    <t>DN15510_c0_g1_i16</t>
  </si>
  <si>
    <t>DN15510_c0_g1_i17</t>
  </si>
  <si>
    <t>DN15510_c0_g1_i21</t>
  </si>
  <si>
    <t>DN15510_c0_g1_i6</t>
  </si>
  <si>
    <t>DN15510_c0_g1_i8</t>
  </si>
  <si>
    <t>DN11206_c0_g1_i2</t>
  </si>
  <si>
    <t>ARNT_BOVIN</t>
  </si>
  <si>
    <t>DN3842_c0_g1_i1</t>
  </si>
  <si>
    <t>ARNT2_HUMAN</t>
  </si>
  <si>
    <t>AHRR</t>
  </si>
  <si>
    <t>Glutathione S-transferase P 1</t>
  </si>
  <si>
    <t>ok</t>
  </si>
  <si>
    <t>sin resultados</t>
  </si>
  <si>
    <t>resultados poco convincentes</t>
  </si>
  <si>
    <t>sin resultados para gst</t>
  </si>
  <si>
    <t>para gst de hongos, bacterias</t>
  </si>
  <si>
    <t>pega para un scaffold del genoma de cyprinus</t>
  </si>
  <si>
    <t>solo 1 resultado: gst de vivora</t>
  </si>
  <si>
    <t>idem i10</t>
  </si>
  <si>
    <t xml:space="preserve">sin resultados </t>
  </si>
  <si>
    <t>ok con bajo % de identidad (40-70)</t>
  </si>
  <si>
    <t>la mayoria pega con proteinas predichas o hipoteticas, pocas coincidencias con gst pero con alto porcentaje de identidad</t>
  </si>
  <si>
    <t>GAAATAAAAAAAGAGAAATATTTTTTTTTTTTTTTTTGTGTGTCTCTAAGTGGTTAAAATAAAAATTATTGTATATTGAATATTTTCCAACAAAACGAAACAGTATATCGATCTGCTCCTGTGCAGTGTGGCAGGTTTACTTTAAATCATGTTTTGGAGGATGCAGTTGTACATTTACCCCTGTGTATAGCTTCACATAGACAGATATACACTAAGATGGACAAATATCTATCATTTGCTTAAGAATAACTTTATTTCACAG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</si>
  <si>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TATGTGTTTACTTGACTTCTGCCTTTCTGCACTACCTACGAGCTGCAGACACGGATGGTGTGAGCAGAGATTCCCCTGAACCTGTCCTCATTGAGCAGAGCCTATCACAGATTAGTACTGATGTGACAGGCACCTGCTTCATCCAATCTGATGCTTTCAGTTCAGGGGGAATAGTCCTGCCTGCAGCAGAAGTAGCACTTCACTTCAGTGGTTTGAGGAGGACTGAGCACAGGAATAAGAA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</si>
  <si>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AATTGTGATCCCTCCCCCAGTATTGAAAAGCTCTCATGGTGACTCAGCAAAAGCAGCTTTCCATATAAAGGGGACACATCAGCTAAAAATGCATAGACCCAATCAGCTTCTGAAGTTGTCAGTTCCTGGACCAGTGGGCAAAC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</si>
  <si>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ok con bajo % de identidad en gral, tb da proteinas hipoteticas</t>
  </si>
  <si>
    <t>idem anterior, pero con mayor % identidad (70)</t>
  </si>
  <si>
    <t xml:space="preserve">idem anterior </t>
  </si>
  <si>
    <t>ATTGTAGTCAGCATATGAGATCTGTAAGAAGAATGAGAGGTAACATTAATCCCAACATTAATCTATACTTCACATATGTTCTGGGGCCCCCCGGCTTCTCCACTACCACAGTTTTGGTAACAATCTTGTCCTTCCACATAACAGTCCCAAGCTAACCCTTAAAATCCCACTTACAAAGGTCCGTTAACACTGCCCTACTGAGACTCCCAATCACTGAGCCTAATCATCCCACCACTCTGTCCTCTAATGTTCTTCACAAAATGCCCCCATATTTCCTCAAACTGTCCAGCATCACTGACCTTGTGGTCCACCCCATTTTTTCTTCTTGTCCACTTAATTTTCCTTGCAGAACGTATCCCTTCACTAAATCCAGTAAAAAACAGAGGGCTACAATTTATTTTAC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</si>
  <si>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CATACAAGGGTTTTTTTATTATTATTTGATGAACCTGGTCAATGGCCGCTATTGACATGTGATCTAATTTGATAATATATCACATAGAGGTAAACTGACATCATATGCTGGCCCGGTTATGCCAAGATCACATTCTTTTGGCACACTCTTGGCTAATGAAATTCCTTGGACGGATTAGATGTATACAAGGGTAGATTTTTCACCCATTCTCAAATGTATGGAATGTAAGTAGGATGCCTTGCTAAAAGAGAAAGCTTGCACTCTGCATCTGAGAGGGTGGAAGGAGACCTCATGTTAGACTTATTGACCAGTAAGGAGCACTGAAAGAGCTCACGCATCTTCAATGCAAACCATTCTAGTTTTCCTGCATCTCCCCTTTAAAAGGGCATCTTAAACTCTAAAAGAAATATCTTTTTAATCATTGTTTATTTCAGTCTTCAATAGGAGATCAGGAGGGAAAATATAATTCATTAAGGATAGACCATCTATGTGTGATCGGTCTGATCTGCCGGGACCCTCAACTATCAGCAAAACTTGAATGGGACTGAGCTAAAGTACCATGTAGAGCCAGAGCCTAGATTAATCAACAAGATCAATCATTTCTGACTTATCCTACAAGGGCTTTCTAGGATTTTTGTTGGCATAGGCTGATTGGTGTAGGTATCACCCCCAGAAGTCACACTGATCAGTAAAATAATACTGTGGCTGTGGTAAATGATCTTTGTGCAGACAGTTACAGCAGCTTGTCTGTACAGACAGCCCCTTTATTTTGCTCATTGTCAGGGGTCCTGGGGGTTCAACTCCACCAGTCAAAAATTCTTAAGGAAATGCTATTATTAATCATAGAAACTCATAGTAACTCAGTGACACTGAGCAACACTTTTCAACCTGAAAACATTCATACTACTTTATTTTAGGTTCATTAATACATAAACTTTACCATCGCATTTAGAGTGAAAATAAAAGGATCATATAACAGTTCTGATAAAAGGAGTTCATTTGTGTTTCGGGGTGATGGGTCGCTTATTGCGCTTCTCAGATTTCAAGTACTCGCTGAGTTTAGGACGAGAGGCAATGCGTTCCACATAGGCAGAGAGCAGAGGGAATGAGGTCAAATATTTTGGGTCGAGGTCAATGTGACAATGAAGAATGTCCAGCAAATTGTAGTCAGCATATGAGAT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</si>
  <si>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ok (gst primates)</t>
  </si>
  <si>
    <t>idem  anterior</t>
  </si>
  <si>
    <t>Glutathione S-transferase P 2</t>
  </si>
  <si>
    <t>CCATGGTAGCAAGTTTAGGCCAAACAAGCTGCTCACAGTAGCATGAGCAACATGTGGCCTGAAATTGTCGTATTGAAAAATGGATCCTGGGACACTTTAGTGAACTGGCCGTACCACTGGTTCCACAACCAAATCAATGTAACGCTAAGCTGTTAGTGTAAATGAAATGAAGACTAGAGGAACCAGTTACTGTACATTATGTGCACC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</si>
  <si>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TCTCGATTTATTCAGTATCAAGTATGATTGCCACGTGCAGAAATACATGCACTTACACACCTTAGCATGCTATCAGTGATGTTAGTCTACCTGAAATGAAGGCTAGAGAGGTCCGGTTACCATACATTATGCCACT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ATCCTTTATTTCTAAATTAGTGAAACTTTTAAGCACTGTTCCTCTGTGTATTAATGTCTAGAACTTTACAAGTT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</si>
  <si>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AGATTGTGAGCCCCATTAGGGACAGCTTGATGCTAATGTCTGTAAAGCACTGCGGGATATGTCAGCGCTATATAAGCGAGTAAAAT</t>
  </si>
  <si>
    <t>Bufo bufo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</si>
  <si>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TGTTGTCTTGCGGTGATTTCCACAGGCCCAGGAGTCACAGCGGTAGAACTGGAGCCAGACAAGGCGGAGAGCTGCGGCTTTATAAGCGGCGGGAGGGGACGGGCGGACACAACGCCCACGAGTGACAAGCTGAAGAGATCGG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</si>
  <si>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CTAAAGAGCGAGAGAAGAGAGAAGACAGTATTAACTGGTGGTAATGCTACATGGCTTCTTTGTAGTGGAGGTTTCAAGGGAGGTTTCCTGTTGTTATCCTTAAGGGGTCATGCACACGGCCGTTGCCATTTTTGTGGTCTGCAAAACACGGATACCGGCCATGTATGTTCTGCATATTGCGGAACAGAATGTCCATCCCATAATAGAACAGT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</si>
  <si>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CTCGGACATTAAAATAAACGATGGTGTATCCAGGCATGTTGTCTTGCGGTGATTTCCACAGGCCCAGGAGTCACAGCGGTAGAACTGGAGCCAGACAAGGCGGAGAGCTGCGGCTTTATAAGCGGCGGGAGGGGACGGGCGGACACAACGCCCACGAGTGACAAGCTGAAGAGATCGG</t>
  </si>
  <si>
    <t xml:space="preserve">son la misma secuencia tanto a nivel nucleotidos, como a nivel aminoacidos. </t>
  </si>
  <si>
    <t>considerarlas como una sola</t>
  </si>
  <si>
    <t>CAACTAGGTTATTTTGAAAAGATCCTTTCCAATAATGCCAATGGAACAAAATTTCTGGTGGGAGATAAGATCTCGTATGCCGACTACAATCTCCTAGATACTCTAGAATGCATCCTTGACTTCTCCCCAACATGTTTGTCTGGATTCCCACTACTGTCACGCTATGTTGAACGGCTTCTAAAAAGACCAAAACTGAGTCAATATTTGAAGTCTGAAGGTCGTAAGAGACGTCCTATCATCGTCAAGTACACATGAACGTTGTCATCAAGTCCCCTGTTTTGCATATTAAAATATCTTTTTAAGTATA</t>
  </si>
  <si>
    <t>TTTCCTTGTTTGCCTCGTTGTCCCAGAAGATAAATTTGTAGTATTTCATTCTCAGATCCTCAACGCCATCATTCATCATTTCGGTAATTGCTATTTCCCGTTCATTGCTGCCACTGAGACCTGAAAGACACAAAACACATGAGTCTTACTGCATATGTATGAACATACCATTAAGTCCTATTCACACTGTTGGGTTATGTAATCCTTTCCACTATTTT</t>
  </si>
  <si>
    <t>Glutathione S-transferase theta-1</t>
  </si>
  <si>
    <t>GTGTGTGCATATATAAACCTTCCCTGAACAGATAGATTGCATTTAGGAAGGCTTTAGTACAACCACATTCCACAGTTTGAAAACAGGAGAAGTCTGCCTTTGAATTGCTCCTTAATTTCAGGAGTCAAGAACTGTTGTTCTCTGGCGTCAAGTATGTCCTTATGAGCTTCTCTGAAAAGTTCTGGTCCCAGAGCAACCTCAACTCTCTGTTTCCATGCTTTAAGCTTTGGTTTTTCTTCAAAAATGGGTATTCCACCTGCAATTACCTGTATAATTTCCACAATAGCTACCAGGTCTGCCAGTGATATTTCATCACCGGCCAGAAATGGTCTTCCGTGCAAGAATTTCTCCTCAAGCTGTGTCATGATGTCTTTGAACTCTGCAAGGACGCAGTCAAGTGTTTCTGGTGTTGCTTCATGACCCATAATAGCTGGAGTCATACACTTCACCCAAAAGACTCTACAGCCATGAGGACGTGTGTTGGTGTGCTGCCATGCCAAATATTCATCAACACGTGCACGTTTCTGAAGGTTGGATGGATACCAGTGGTCAGGGGTGTTATATTTTTGTACCAGGTAACGGAGAATGGCCGTACTCTCAACAAGTATGAAGTCTCCATCTTTGAGGACTGGAACTTTGTGAAATGGATTTATTTTTTTAAACTCTTCAGTGAGATGATCACCTTCAAACAGCTTCATCTCATGGTGCTTAAATGGAATGTTGTTGGCTTTGGCAAAGAGATAGACAGATCTGCAGGGCTGGGAGTGCAGGTCCAGGTAAAGCTCCAGTTCAGACATACTGTAGTGAGATCCAAGCTTCTGATAGTCCCTGTGCAC</t>
  </si>
  <si>
    <t>no da resultados para gst</t>
  </si>
  <si>
    <t>Glutathione S-transferase theta-3</t>
  </si>
  <si>
    <t>Mus musculus</t>
  </si>
  <si>
    <t>TATATATATATATATATATATATACATATACACACACACACTATATATGTACAATATATAGTACTTTGTTGATAGATTGTAGGCACTGACACATTAGTAAATCTGGGTCAGTGTGTGCCAGGATTGGCGTGAAACCACCCCATAACTGTTATCAAAGCACGTTCACTAACAGAAAAACTCAGAGCATAATTTTTTTTTTATTAAAAAACGTTGGACACTGATGTAATGTATAGACTTCCATTGCAATCACCTCCCCACTGATCTCTATGGCTCATTTATTACAGATGCAGCATTTTTACAAAAAGATAAGACTTTGAGAGTAGCTTGCATCCAGTGGAATGGCTTTATCGGCGAGTGAAATATTCTAGTATGCCTTTAAGTCGCTCCTTGAGCTCTGGAGCCACTGGTACATTCTGCATCTCCTTGATATGCAGTATTCTATCATGTGCTTCTTTGAATAGATCTGCTCCAATTGCCTCCTCCACTCTTTTCTTCCAAGCTAACAACTTGGGTTTGTCTTCGAAAACATCAACCCCAGCTGCAAATGGCTGCATAATCTCCACAATGGCTACCACATCAGCAATGGAGATCTTATCTCCAGCCAAGAATAGTTTGTCCTGCAAGAATGTATCTTGTAAGGTTGCCAAAGTGGCATTAAATTCACAAATAGAAGGGTCTAATTTGTCAGGTGTTGCTTCATGACCAAGGAGATAGGGGGTCATGGCCTTGATCCAAAAAAGTTTGGAGCCATGTGGACGGGTATTTGTGTGCTGCCAAGCAAGGTACTCATCTACACGAGCACGTTTCTGGAGGTCTGCTGGGTACCAGTGATCAGGGGTCTTATACTTGTTAGCTAGATAAAGGAGCATTGCAGTGCTTTCACCCATTGTGAAGTTTCCATCCTTGAGAGATGGTACCTTGCGAAGCGGATTCACCTTGGCAAATTCTTCACTCATTTGTTGTCCTTTAAAAAGTAGCACCTCATGGTACTTGAAGGGGATATTGTTAGCCTTGGCAAAGATATAAACTGAGCGGCAGGGCTGAGACGTCAGGTCCAGGTAGAGCGTTAGGTCAGACATGATGATAGGAGACCTGTCAGTCCTCTGCACACACTAGCTAGAAGTGAGAGGCTCCTAAGAAGAGTCTCAGCTTTCTTTGGAGTAACCACACCCCCAC</t>
  </si>
  <si>
    <t>Microsomal glutathione S-transferase 1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</si>
  <si>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GAGTAAACCAAGGGTCCTAGATTCCTAGGGCAGAACTTGCTGTGATCTAGACTTTTTCTTTCTTCTCTAGACACCACTCTCAGTCCCTGCCTGTCTTCCCCAAGCCACAACCCTT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</si>
  <si>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CTCACATCCGGTGACGTCTCCTCTGATCTTCTCTTTCCTCATCTTCTCCGTTAGGACCAGACAACACATGATGACATCTTCTAGCCGTGTTCCATCTCTGAATGTGCAGATCTGCAGCAGCCTCTTCTGGCTTCTGTCCTGGAGCAGGAGGGGTAGGATGATGACACAGCGTCAGTCGCGCTGACGCTGGGAGTGGGAGGAGCCAAAGGCCCTTTGAGATCGGAAG</t>
  </si>
  <si>
    <t>Microsomal glutathione S-transferase 2</t>
  </si>
  <si>
    <t>ACACTTGGCCAATGCCCTCCTTTCCATCCCCTTAACCGCAGATCCATGACTTCCCCAGCTCCTCTTCCACTATCCAGACTGCCTGATGCACACTATGCACTCGGTAGCCCAAAACACCTCTGCTGTTCTTGCATTGACCAGCACTGGTCACATGAACTTTTCTGGCCAATCCAAGAGCAAGGCTGGACAAGTAGGAAGTGTCTTGGGCTACTGAAACACAGTGTGTATCAGGCGGTCTGAGAATCTGTGCGGCCATCTTTGATGGCAGAAGAGGAGCCCAAAAATTAGTGGCTCTGCAACTAAAAAGGTGAAAACGAGGTCACAAGGTAAGTGTTGTATTTGTTTCCCAATCAATGTGATTTCTTTTCTTGAACCAAAAGATCACTTTAAATACATCTGTCATAGGTTTCCAGTAATGATTTTGATTCACTGTTCACAGATAATGTCTCCAGTTTTCCCTGACCAGGTGCTTTTCTTAGGCTGGGGCTACACATTGACACTGGTCGCGGCCGGGATTTCAGAGTGTCGGTGATCCCATAGGTGTGGGACAAAATATGATGTGAACACAGGCTAATACAATAACTCCCATGATGGGAAGAGGAACACAATCGAGTGACAGTAGTGTATTTACAGCTACAATTACTTGAGCTAATTTTATTTGCCTCCAGATTTCCAAGGACCCTTCAGGTAGTTTTACCTCTGCTTTATGATGTTTTCATACTTCTCTTAGTCTATACCCATTGACGCCTAATTAAATGCATTTTAATGTGAAACTATTAATAACATTGGCTCATTTAATGCTTTGAGTCACATATTTGCCTAATGTGCGGTATAACCACCAGTGCATATTGGATTTTTAGTTTTGTGACATATACACCAATTTTGAGTAAATGCCATCACCATGAGGTAGAATACAATTTCACAAGGCCTTACATTTTTTCTCTTTGGTTATAAAGCTTTTTTTCCCCCCTATTTCCCTCTTGTTCTGTCTGTATCCAAGTGCCATTGTACATAAGGGTGACTCCAGAATCAGTCGTAACCTACCTGTTTATCAAGCCTTGCCGCAGAGAACCCTGCATACAAAATCGGGTTTAAAATTACGGAAGGTAATAGGCACCAAAATTGCCAAATGCCATACCAGAAGTCTGAGTAGAAAAGTTAGCACATGCATAACATATTCTAAAATGAAGTCTAAAATTTCCAAAAATGATTATATAAAGCCATCATGCTAGCCTCCCTCTTATCCTAGTACTATGTGACGTATTTTAGTCAATAGGTTGAGATGGATATATTTGTCCAGGAGACTGTTAGTGATTCCCGTCACGGACATGACCAGGAGCAGAATCAGCGCCATCTTGCTTACAGAGAATCCCTTTAGCCTGCCCTTAGCAGATTGAACATATCCATAAAAGTAGAGGTGCCGTCCGTATATGTATAGTAAACCAAACAGTGAGGCTAATTCTTGATTAAAGAAACATCCTGCAGCCCAAAGATCGACCAAAAACATTGCATAGAATTCAATACAGTTTTGTTGTGCTCTGAAGGTTCTCTCAAACTCTGGGTGTCCGCTGACAGCTGGAGGTATCACCTTGTGCTTTATTCTGGATTTTCCTACCAGGTTAGCAAAATATGCTTGCTGGCAGGCAGATAACACAGAGACAGCAGCAAGAAGGACTATGTCAGAGGCCATGTTATAGGAGAGAAAGAATGAGGTAGAATGCAAAGGGGAGCAGACTCTCAGTAACC</t>
  </si>
  <si>
    <t>en general pegan para la proteina anotada pero no para la especie que figura en el id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</si>
  <si>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</si>
  <si>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GTAAGTTCAAATACGTAGATTTGGTCACCGGTTTTACCAAGGATTTCACCCTTTTCAAAATCTGTTGCAAATCTGTGACATATAGGGTATACTATGGATTTCAAA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</si>
  <si>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</si>
  <si>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 xml:space="preserve">considerarlas como una sola </t>
  </si>
  <si>
    <t>Microsomal glutathione S-transferase 3</t>
  </si>
  <si>
    <t>AAAAAAAACACTGCCAGACACCTCAGGTGAAAAATTCAGACTAGACTTTTAGTTTTTAGTTCTTATTCAATTTCTCATGCTATATGCAGTAGCTATTTTCTTGTAAAGTGGTGAATTGAGGCAAATGTTCTTTCGATATTTACAGAATTACACGTGACACTGATTTATTCTTATACTAACATTTTATTTGTTTTTTTTTACTAACATTTTATTTGTTTAGTAAAAAGATGAGAATAATGCAACAGATGTATTTCTTTATTCGGTGCCATTGAATTCATTGAGACCCTTATCATCAGACCACGTTAAGAAGCTGCAAGGCAGCGGTCAGGGACAGGATGAGAACACCAAACAGCCCAATGTAGCCATAAACTCCTTTCATTCTCTTCTCAGGGTCTCCAGTGTAGTATCCATGAGCATATGAAAAACGACTGGTCACCCATATTGCTCCAAGAACAGAAGCAGAGAGTGGAAATGCAAGACCTGCAATGAGCTGGAAGATAAGCCATGCTGGGTACACCTCCAGCGTGTTCTGATGTGCTCTCTGGATGCAGTTGAAAACATTCTCCTTGTCTGAATACATCTGTGGATACTTGATGCCATACTTCTTCCTTGCTTTGCCCACGTTTATCCCAAGGTACATGAGTAAAACATAGCTGTAGATAAAGGTGAGGATCACATAGCCAAAATTTTGAGGAAGAATTTCAGATATGCTGCTGGCGGTCATGGTGTTCTTGCAGATGCTTGGCTCCTGTGCACAGAGGATACAAGAGTTTAGCAGCTCTAGTTACACAACTCACGGCTATGATCCTTATATTGGGG</t>
  </si>
  <si>
    <t>ACACTCTTTCCCTACACGACGCTCTTCCGATCTTATATATTTTTTTTATTTATAAAATTAAACTGTATCCTAATTGAATAAGTAGGCCTGATCCACTTCTTAAGTGCCAATTAGGGTGAAACAGGGATTGAATTATATTGGCTCCACACATCTGGTCCCATTGTTTTACCACTTATCAGTTTAACACCAGGTTTTTGGGTTCAAAGACCAGCCCAGCAACTTGAATGCAGAACATACAGTAGATCCAAAGAGACCGATCAGAGCGATAGACCCAATGGCTCCTCTAGCACGTTTCTTTGGATCTCCTGTAGAGTATCCAGCAGCATACAGCTCTCTGCCAACAATCCAGGTAACACCAAGTACACTAGCAGCACGTGGATGTGTAAGTCCTCCAGCAGCAAGGAAAAACAGAAAAGCAGGATATGATTCTAGAGTGTTTTGATGGGCCCGCTGGATGCAGTTGAAAATGTTGCCATTTTCGGGATCATCGCTATATAGGTTGGGATACTCTACTTTATACTTCTTGCGGGCTTTGGACACATTTATTGCAAGGTGTGCAACCATTACAAAACTGGCTGCACCAGTCAGGAGCACATAGCCATGTTCTTTGGACAGGACGACCATTCTGAGTCTTACGCGTCACCCGGTACCGCGTAGCCCGACGACCTATAAACCCTGCAAAACCTGCGACGTGCGTGAGAGTGACGGGGAAGAGAGATGTACCTGGGAGGAGAAGGGAGGAGATATGTACCTGGGAGGGGGCCGGGGGAGAGAGATGTAGCTGGGAGGAGAAGGGAGGAGATATGTACCTGGGAGGGGGCCGGGGGAGAGAGATGTAGCTGGGAGGAGAAGGGAGGAGATA</t>
  </si>
  <si>
    <t xml:space="preserve">scaffod de cyprinus nuevamente </t>
  </si>
  <si>
    <t xml:space="preserve">tomarlas como 1 sola porque son la misma secuencia </t>
  </si>
  <si>
    <t xml:space="preserve">tomarlas como iguales, las diferencias mayores estan sobre un gran fragmento final en la 1, pero entre la 7 y la 10 no hay cai diferencias </t>
  </si>
  <si>
    <t>se las puede tomar como una misma, las diferencias son unicamente en un fragmento largo sobre el final en la i3</t>
  </si>
  <si>
    <t>4 y 5 son totalmente iguales</t>
  </si>
  <si>
    <t>entre las demas tb son muy parecidas, exceptos por pequeños fragmentos</t>
  </si>
  <si>
    <t>se podria tomar como una sola a las 4 y 5 y otra a las 6 y 7</t>
  </si>
  <si>
    <t>Ornithine decarboxylase antizyme 1</t>
  </si>
  <si>
    <t>no figura en el archivo de anotaciones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</si>
  <si>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ACATTTTAGTGGTATCAGAAGGGCTTATT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</si>
  <si>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GTATC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</si>
  <si>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CGCTCTTCCGATCTTTTTTTTTTTTAACAGAAAACAAAATATAAAGGTTTTATTTAGAGCAAAACTTTTATATCACAAAAAACACACATTAAACCTCCACTGACGTAGCAGTAATCTGGAGTGCACATTTATTCAACATCAAACATGCAAAAAATTACTCAGAAAAGATCTGGTCTGAAAAACTTCAACATCTTTCCCCTTCTACCTGCTCCTCCCAGGTCCATTAACTACATCAGTAAAAAGAAAAAGATGTCGACAACATTTCACAACTCCTCAGACTAACGATAAGGAAAAAAATAAAATGATAGCTCTAAAAAGTTGCAGAACATTGCAGGTTTCTAATCTTCATCAGAAGAATCTCTTTCAAACGTGTAAGCCATGAAGCAAGCATCGGGTCTCTTAGGGACAAGGGGATGTCCAGGTCTCACAATCTCAAAGCCTAAGAAGCTGAAAGTCCGGAGGAGTGCAGCTCTATCATCTCTGTTCTTGTGGAAACAGAGGAAGACGTGATCGACTTGGAGTTGCTCCTCTGCAAATTCCAACAGAACAGCAAAGCTAGAAAAAATAAATAAACATATATATGGGAGAAGCAGAAGTGAAATCATGCTTCAAATAAGAACTTTGCATCTGATTTGTTAAGAGCTGCATGTTGTGCTCTGCACTGGAGGAGCGGGCATTTAGTTCATGATTGGGGCAGTCAGTGCGCTAGAC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</si>
  <si>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son la misma secuencia</t>
  </si>
  <si>
    <t xml:space="preserve">tampoco figura en el archivo de anotaciones </t>
  </si>
  <si>
    <t>Antizyme inhibitor 1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</si>
  <si>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</si>
  <si>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</si>
  <si>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GACCCGTGAAACCTGGTGTCCCCCAGGCACAGTGCTCCCTGCTCAGTTCTCGATATAGGTGCGGGTCCCAGCGGCGAGACCCACACCTATCAGACAATGGGGCATATCCTAGTGATATGCACCCGTTGTCTAAGCTGGGAATACCCCTTTAATATTTCAGTATGATGGACCTGTGTGCACAGTATAGGTGCGTCTATATAGAAATGCAGTAAGGTGCCTGTCCTGGACTGACTGAATCCTGTTACCCTTCTCTTTTCGGTTAAAGTTTGTGAGCTGCCACGGAGTAGGCTAAAATAATTTTGCAGTTATGCGGAATGTGTGAACTGTCCTTTAAGCCCTGGCCAGTGAGCTTGAGTATTGAGGAAATGCTGTTTTCAAACTCCTCTCCTGAGACGCCCATTGGGACTGCTCTTCTGATATTGTTTTATTTACAGCACCAACCCATGATTAAGAACTGAAATATGGCTTGCTGTAAATCCATGTGTCCCACTCGCAGCTCCCAGTCTTGGGCCCTAATTGCTAGTTTTCTTTCTATA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</si>
  <si>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 xml:space="preserve">ok </t>
  </si>
  <si>
    <t>Antizyme inhibitor 2</t>
  </si>
  <si>
    <t>CACCCTTGCGAGCATACACCTTTGTGGAAATAACGGTGGATGCACTGACGAAGTATCGACCAGGTTCAGCGATAAAACGGATTTCCGAAGCAGGACGACCTAAGTTGACCAAGAAAGCATCAATAGATGAACGAATGGCCGCAGCCAAATCTTGGAAAGTTGGCATTCCAGGGCCGCCATAGCCTCCATTATCACCAGGAAATCCTCCACCAATATCAACAATATGCATTGGTGTCATATTTCTCTTTGCAGCCTCTTCAAAGACAATTCTAGCATGTTCCAGAGCAGTCGAATATGCGGCAGAGTCCCCACAACCGGATCCGACATGGAAAGAAACACCAGCCATATGTAAACCAAGCTCTTTAGCGAGGTCCAATAACTTGGGTGCTTCGGCAACTGGACAACCGAACTTCTTCGAGAAGCGGCAAATGGAGGCTTTATCATCAGTCGTCAAACGCAAAAGAATCTGTACATTCTCATGACCAGGAGTTTCAGCGATTTTGATTAATTCATCTTCACCATCAATCACAGTCATACGCACACCATTGTTAATTGCGAATTCGAGCATGTGTTGCATCTTAGCTGGATTGGCATAG</t>
  </si>
  <si>
    <t>ACGGGTCATAATCACGTGCTCAACGCTGTGAGAACAGGGACATTCCCAGACCCCCGCACTTCGTAGTATCATGAGGTAATGTATCTGGAAGTGGGCGGGGTTAGAGACGGGATTCGAAGAATGCAGTGTTGCCTGGAAACGTGACATCACGGGAGGCTCCGTCACTATATAAACGAGCTGCGCAGCTGAAAGTCAAGAGAGCTTCAGCAGCGCACCTTGGAGAGGACGAATCTACGGCTATTCTTACTGCCACCACCCATGGGAAACGGCCGTGTAAATGCATGTTAAGAGACTACCAGACGCCACTGGCGACGATTCAAGTCCGGGGCTGAGAGCAGCGCCTCCCTGGGCCTTCTGATAGGAGCTTGTTGCATACTTTTAAACAACATTTGGAGAGGTCGTTGGGACCACATTAGAACACTAAAATGCCCAAGTACATCCAGGAGACTGACTTCACCATGGTGGAGGAAGGTTTTGTGGCCAGAGACCTGATGGAGGAAATCATTAATGATGTCTCACAGACTGATGACAGGGATGCTTTCTTTGTTGCGGATTTGGGGGATGTGGTGAGGAAGCATCTGCGTTTTCTCAAAGCTCTGCCACGTGTGAAGCCTTTCTACGCCGTGAAGTGTAACAGCAGCAGAGGAGTAGTCCAGATACTGGCAGAACTAGGGGCAGGATTTGACTGCGCCAGCAAGACAGAAATTGAATTGGTCCAAGGCATAGGTGTGAAGCCAGAAAACATAATTTATGCCAACCCTTGTAAGCAGATTTCCCAGATTAAGTTTGCTGCCAGGAATGGAGTCCAGATGATGACTTTTGACAATGAAGTGGAGCTGTCCAAAGTGTCACGAAACCACCCAAATGCTAAGATGGTACTCCGCATAGCTACAGATGACTCCAAGTCTTCTGCCAGACTTAGTGTGAAATTTGGGGCTCCATTAAAATCATGCAGGAACCTTCTTGAAATGGCTAAGAATCTAAACGTTGACGTGATTGGAGTTAGTTTCCACGTGGGGAGCGGCTGTACAGACCCCAAAGCATATGTGCAGTCCATTTCAGATGCCAGGATGGTTTTTGAAATGGCATCAGAGTTTGGTTACAAGATGTGGCTGTTGGATATTGGAGGGGGCTTCCCTGGGACAGAGGATTTAAGAGTTCAATTTGAAGAGATGGCTGCGTTGATAAACCCAGCACTAGACCTATATTTCCCTGAAGGCTCAGCTGTGGAGATCATTGCGGAACCTGGAAGATACTATGTAGCATCCGCTTTCTCTCTGGCTGTTAACGTCATTGCTAAGAAGGAAGTGTGCTTTGACAGCTCTGGATCAGATGATGAAGAAAACTATCCTAACAAGAACATCATGTATTATGTTAATGATGGAGTTTATGGATCATTCAACTGTGTCTTACTTGAACATGCTCATCCGAAACCCATTCTTCACAAGAAACCTTCTCCAGATCAGCCAATATACAGTAGCAGCTTGTGGGGACCAACATGTGATGGCTTAGATCAGATTGCGGAGCATCTTCAGCTCCCAGAGCTTCAAGTTGGTGACTGGCTGCTGTTTGATAACATGGGAGCTTACACAGTGGCAGCATCTTCCACATTCAACGGCTTTCAGCAAACATGCATTCACTATGCCATGTCACGGGCAGCTTGGGACGCAGTTCAGCTCCTGCAGAAAGGATTCTATCTGGATGAAGAGAAGGAGAACATTTGTGCACCAATGTCCTGTGGCTGGGAGATTTCTGACTCTCTTTGCTTAACGCCTGCATTTGCACAAGCCAGAATCATCTAGCTGCTGCAATCTGAAGAAATATGGATATTATCTAAGTCTTTTATCGCTAGCATGTAGGACCAATCTTTGACTTGTTGTTTTTAAGTATGCAACATAAAATCTCTTACCAAATATCATAGGATTTTTGGCCTATTTTTTTGTTGTGTTGCTGATGCAAAGATGTGATATTGACATTGTATTTAATTTAAAATAAATATTTTATGTTTTTTAAAAAAAAA</t>
  </si>
  <si>
    <t>??? Ver que hacer con esta secuencia</t>
  </si>
  <si>
    <t>da para el inibidor de antizzima de nanorana parkieri conun 80%, pero tb da para ODC1 de otras especies con mas de un 70%</t>
  </si>
  <si>
    <t>tb da para ODC1 de xenopus, pero en su mayoria da para el inhibidor de antizima 2</t>
  </si>
  <si>
    <t>Catalase</t>
  </si>
  <si>
    <t>Rugosa rugosa</t>
  </si>
  <si>
    <t>da para ODC y ODC-like, con muuuy bajo porcentaje de homogeneidad (40% y menos de 30%), de especies de hongos, peces, cyprinus, pero no xenopus</t>
  </si>
  <si>
    <t>o tomar a todas como 1, porque son iguales en el fragmento mas grande,que estimo es el codificante y la parte no coincidente a lo mejor corresponden a intrones</t>
  </si>
  <si>
    <t>GGGAGTGGAACTGACAGGAGGGAGGGCAAAAGGATCAGATAAAGAGACGCCAAAATTCACTCAAAAGGTAATATCTTCTCAATTAAGCAAGTGCCAAGTACTGAGAATCCGACGGCGGACTAACGACCCTTACCATGGACCAATCCAAGCAGCACACCAAGGATCCTTCTGTCCTCACCACCGGTGCAGGCATTCCAACAGGGGACAAGCTTAATACCTTAACTGTGGGCCCTCGGGGGCCACTGCTGGTCCAGGACACAGTATTTATCGATGAGATGGCCCATTTTGACAGGGAAAGGATCCCTGAAAGAGTAGTGCACGCTAAAGGAGCAGGAGCATTTGGATATTTTGAAGTCACCCATGACATCACCCAGTACACGAAAGCCAAAGTGTTTGAGCGCATTGGGAAGAAAACGGATATCGCTGTCAGGTTTTCTACTGTAGCCGGAGAAGCAGGATCCGCCGACACCGTCCGTGACCCACGAGGATTTGCAGTAAAGTTCTACACGGATGAAGGAATTTGGGACCTGGTCGGCAACAACACCCCGATATTCTTTATTCGGGATCCCATTCTGTTCCCGTCCTTCATCCACAGCCAGAAAAGGAACCCGCAGACACATCTGAAGGACCCTGATATGGTGTGGGACTTCTGGAGCCTGAGACCAGAATCTCTGCATCAGGTGTCGCTTTTATTCAGTGATCGTGGCATTCCTGATGGATACAGGTTTATGAACGGCTATGGATCTCACACCTTCAAACTGGTGAATGCCAAAGGAAATGCCATGTATTGTAAATTCCATTTTAAGTCTAATCAAGGTATCAAGAATCTGACAGTAGAAGAAGCAGACAAGCTGGCGGGAAAAGACGCCGATTACGCAATTCGGGACCTATTCCAAGCCATTGCTAAAAAGGACTTCCCATCGTGGACCTTACACATCCAGGTCATGACCTTAGAGCAGGCCGAGATCTGTCCCTTCAATCCCTTCGACCTCACCAAGGTCTGGCCTCATAAGGATTACCCCCTGATCCCCGTGGGTAAGCTGGTCCTCAACAGGAACCCTGAGAATTACTTTGCAGAAGTGGAACAGATTGCATTTGACCCCAGCAACATGCCGCCAGGGATTGAGGCGAGCCCGGATAAAATGCTGCAGGGACGTCTCTTTTCCTACCCAGATACACACAGACATCGCCTTGGCGCCAATTATTTGCATCTACCCGTGAATTGCCCCAGGAGGTGTGCACACGTCTCCAACTATCAGCAGGATGGTCCTATGTGCCTCTTCAGTGCTCCATGTACTGTACCAAATTATTACCCAAACAGCTTTAATTCTCCTCGGCATGATCACAAGTGCAATGAAAGTGCCTTCTCCACCTCTGGAGACATCACCCGCCATGATAGCTGTGATGACGACAATGTGTCTCAGGCAAGAATTTTCTACAATAAAACGCTGAATGAAGACGAGCGCCAGAGACTGTGCGAAAACATAGCCCAACACCTGAAGGATGCGCAGATCTTCATCCAAGAGAGAGCGGTGAAAAATTTCCGAGATGTGGACCCGGACTATGGTGCCCGTATCCAAACTCTGCTGGACAAGCACAACAAGGCTGGTGGGAAGAAGGAACCACTGCATAGTTACACTCGATGCTCGTCCTGAATGGAGATGGGGACAGCGAAGGGTGATCTCAGATAGAAGATAACAGTATCCCGATCAGGCCCGACAAATTTAACCCTTGCCGTACCAGTGGAAATGTTGCAACCACAGATCATCTCACCAGACGTCCCAGGCTGCTGACGCGGCCTCAGCTTGTTTTACTGGATTTACTTGGAAGAAAAAGTTTTATATTTTTTTAATAGGATTGAATATTTTTTATGCTTCTTTTTATATACCTAATGTAGACATATGACTGGTCTTTTGTCTGAGCCCCAATATCACCAGTAAGGGAATTCCAGTTACACCATTAGATCGTGGGGGTCCAACCGCTGGGATCCCCCCCCCCCCACCAATCATGAGAACAAGAATCCTATGTCGCCATATGAATGGAGCGACATGTTGAGTGTGCGCTTGGCTATCTACAAAAGCCCTGTGAGCAGGGCTTACACATTTTTACGCTAATTCGTATGCTAATCCGTATGCATTTCTGTACGCAAATCCGTACGAATTTGCGTACGGATTTGCGTACGGATTTGCGTATAAT</t>
  </si>
  <si>
    <t>AAAGAGGTTGTCATGTATTATATGAGGTCTGATTTTCATTTTTTACATTATTCGTGGGATAACCCCTTTAAGGCGGCTTTGGGGGACCCACTGTGTCCCGGAAAGCCAATTTAAAGGTATGGAAACCAATCACAGTCGGGTTTTATGGGCAACAAGGTCAGGTGTTCTGTTAGCCTTTATAAATCAGGCCCACGTGTTATATTGCACTCTGGTAGAAAGGGCATGTGCAGCACAGTGGTTTCCCAGCCACTTTCAGTCCCCCCCTTTAATTGAACAGGACCCCTGCAGTATGAGAAACATTCCACGTATTAACTGCATATAGGTTTATTGTAAAAACAAAAATGATATAATTAACATAGGACGGCGCCTTTCCAGTTACAGAAAAAAAACCAACATCTAACACAACAGATGAACAACCACCATACTGGACACGTACTGAAATGTTTCACTAGTCAGACGTAGCCCTGGCGAAGCGCATACCCCATGAGATTTGTGCACCGTGGGTCATTTACTGCAACGCCACATTCCAGTGCAATTATTGCCGCCTCGTGAAACTGCAATTACTGAGATCTGTCATCTGAAGGCACGGTGTCGACGATTACAAGAGCTCAACTTGTATTAATACTTGTTGAAAAGTTAGTTGTATAAAACTGCAAACTGTGCAGCAGCGATGGCTGGATCTATAGCCTGATCCCTCCGCCTGTCTGCAATCAAGACTATACTAATCGATCACTGCACTGTTAATTTTACTGGAGTAAGACTTATCAAAAATTTGCTTCTATTGTGTGATCAAGTGCACATAAGCTTAGCAGGTTTGTGGAAAAAAAAAATAAGGAAAAAAGAAAAATTAGGAAGAGCCTGAGAATTGCAGTACATTCGATATGGTCTTATTTAAAGCAATATGCTACAACTGCAAGGCAGGTAAAGATGCTGTGGACGGACGCTCCTGAGGAAGGAGTCTACAAGTTGGACTTGTCATTTCCAGTCACCTGGGCGGAATGCTGGGTGTAAGTCTTCACAGTTCTCTTACTGCGGCCTTCTGCATTGTACTTGTCCAGCAGAGCCTGGATACGGGAGCCGTAATCTGGGTGCACGTCAGAGAAGTTTTTCACAGCTCTCTTTTGGATGAACAGCTGGGCGTCCTTCAAGTGTCCAGCGATGTTCTCACACAACCTCTTGCGTTCTTCTTCACTCAACACTTTGGTGTAAAAGTCACGAACCTGTGAGACATTGTCTTCATCAGAGCTGTTGTAGCGACACACATCGGCAGACACCCGGAATCTGCTTTCCCGGGCAGAAGGCTGAACCTCAGGAGCAGAGAAGCTGTTGGGGTAATAATTTGGAGCTCCACCCTGGTTGTCAGAGAAGCACATAGGTCCGTCCCGCTGGTAATTGGCTACACGAGCCCTGTAGGGGCAGTTCACAGGTAACTGGAGATAGTTGGCGCCCAAGCGGTGCCTGTGTGTGTCTGGGTATGAGAAGAGACGACCCTGCAACATTTTATCTGGGCTTGGCTCTATTCCAGGAGGCATGTTACTTGGATCAAAGGCAATCTGCTCCACCTCTGCAAAGTAGTTGGCTGGGTTACGGTTCAGGACCAATTTACCCACAGGGATGAGAGGATAGTCCTTGTGAGGCCAGATCTTGGTTAAGTCAAAAGGATTGAATGGGTATTTCTCAGCTTGCTCGAATGTCATGACCTGGATGTAGAAGGTCCAGGATGGGTAGTTTCCATTGACAATGGCGTCATACAAGTCATGGATGCCATAGTCGGGATCTTCGGCAGCAAGGCGACCGGCTTCCTCCACAGTCAGATTTCTGATGCCCTGATTGGTCTTGTAATGAAATTTACAATACACCGGCTCATCTTTGGCATTGACCAGTTTAAAGGTGTGAGATCCGTAGCCGTTCATGTGTCGGTGACCATCAGGGATCCCGCGGTCGGAGAACAGGAAGGAAACCTGGTGGAGAGATTCAGGACGAAGGGCCCAGAAATCCCAGACCATGTCAGGGTCTTTCATGTGAGTCTGGGGGTTTCTCTTCTGAGAGTGGATGAATGATGGGAACAACATGGCATCCCGGATGAAAAAGATTGGGGTGTTATTTCCAGTCAGATCCCAGTTTCCATCCTCAGTGTAAAACTTCACGGCGAATCCACGGGGGTCACGCACGGTGTCGGCTGAGCCAGATTCTCCAGCGACGGTGGAGAAGCGTATGGCGATCGGGGTCTTCTTCCCGATGTGTTCAAATACTTTGGCCTTGCTGTACCTTGTGATGTCATGAGTCACCTCAAAATAGCCAAAGGCCCCTGCTCCTTTGGCGTGCACCACTCTCTCAGGGATCCTCTCCCGGTCAAAGTGCGCCATCTCATCTGTGAACACCACATCCTGGACCAGCAGGGGGCCGCGGGGGCCGACCGTCAGGAGGTTCAGCTTGTCACATATGGGATTCCCACCGCCTGTCGTCAGGACGTCCGGTTTCTGGTTGCCCCGGCCCTCCTTCCATAGCTTCATCTGGTCAGTGCTCTTGTCCCTCTGGTCCGCCATGATGCCCCCGCAGTACAGCCGCTGCGCAGCAGCAAGATTTTATAACGAACTGAGGAACGCCCCGCCCATGCCATGAGGGTTGGGCGCTGATTGGAC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</si>
  <si>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GAAAATTCTATCTTGAGGTTTTGTCAGAAGACGAGCGCCAAGAGCTTTGTGAGAACATTGCAGAAAGTTTATCTGGAGCCCAACTGTTCATTCAGAAGAGAGCGGTGAAGAACTTTACAGACGTGCATCCTGATTATGGGCAACGGGTGATGGCTGAACTGGACAAACTGGCAGCAGCAAAGAAGGCACAAGAAGAGCAAACCCATCAGAGCCCTGTGTTACAGAAGGTTAGCCCACACTGAGCCGTATCATCTATGCTGTCCTCCCGTAGGGTTATACCCACAGATACTCTCACAAAAAAGGCCTTTAAGAAATATTGCA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</si>
  <si>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AGAACTTTACAGACGTGCATCCTGATTATGGGCAACGGGTGATGGCTGAACTGGACAAACTGGCAGCAGCAAAGAAGGCACAAGAAGAGCAAACCCATCAGAGCCCTGTGTTACAGAAGGTTAGCCCACACTGAGCCGTATCATCTATGCTGTCCTCCCGTAGGGTTATACCCACAGATACTCTCACAAAAAAGGCC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</si>
  <si>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Streptomyces coelicolor (strain ATCC BAA-471 / A3(2) / M145)</t>
  </si>
  <si>
    <t>CGTGTGCTCTTCCGATCTACAACCCAGTGCCCTCAACGGTGTTCGACGGGGAGAAGGCCGCTTGCTCGATCTGGGCGAAGAAGTTCTCCGGGTTGCGGTCCAGAGTGAACTTGCCGATGGTGTGCAGCGGGTAATCCTTATGCGGCCACACCTTGGTGATGTCGAACGGGTTGAACCGGTAATCCTTGGCTTCGTCATAGGGCATGAGCTGCACCTTGACGGTCCAGGACGGATAGTCGCCGTCGGCAATGTGGTTGAAGAGGT</t>
  </si>
  <si>
    <t>TGGGAGATTTCCCAAGCTGGAACCTGGATGTGCAGATGATGACCCAGGATGAAGCAAACGAGCTGGACTTTTACGTCTCTGACGTCTGTCTGGAATGGCCTGAGGATAAGTTCCCCTTGCGAACAATAGGGACAATTACTTTAAACAGAAACCCTAAAAACTATTTCAACGAAGTGGAACAGGTGTGCTTCGCCCCGAATAACTTAGTACCGGGAATAGAGGCACCCCCGGATAGACTATTTCATGCTCGTTCGTTTGCCTATAATGATGCGCAGAGGTATCGAGTGGGAGTAAACTTTACAGACCTGGAAGTGAATCGTCCCAAAGTTAAAGTGGCCAATTACGACCAGAATGGGATGATGTCTTGTCATTACCAAGTGGGCC</t>
  </si>
  <si>
    <t>Micrococcus luteus</t>
  </si>
  <si>
    <t>ATCGCTTTGGCCCGGTCAGCAGTCATGTTGTGAACACCCTGGTCACTGATGAAGTGGTATTTCACCCAGGTGATCTTCCCTTCGGCGTTAACCCATGAGTAGGTGTGCGAGGAGTAGCCGTTCATAGTGCGATAGCTGAGCGGAATGCCGCGCGGTCCCATGAGGTAAGCCACTTGATGGGCCGATTCGGGGGACAGGCTCCAATAGTCATACATCATATTCGGACTGCGCAGTCCGGAATTCGGTAACCGTTTCTGGGAGCGGATGAAATGCGGGAACTTCATCGGGTCACGCATGAAGAACACCGGGGTGTTGTTGCCGACCATGTCGAAGTTGCCCTCGTCGGTGTAGAACTTCAACGAGAATCCACGCACATCACGCCAGGTGTCAGGGCTGCCGAGCTCACCG</t>
  </si>
  <si>
    <t>Catalase-A</t>
  </si>
  <si>
    <t>Dictyostelium discoideum</t>
  </si>
  <si>
    <t>TATTTCCAAATCATGCCAGTTGATGATGCTGCCAAGTACAAGTTTGATGTTTTCGATATTACCAAAGTTTGGTCACACAAGGATTATCCACTCATCCCAGTTGGTAGAATGGTTTTGAATCGTAATCCAAACAATTACTTTGCTGAAACTGAACAATCAGCTTTCTCACCATCTAATTTGGTTCCTGGTATTGAACCATCTTTTGATAAGATGCTTCAAGGAAGACTCTTCTCTTATCCAGATACTCACAGACATAGATTAGGTG</t>
  </si>
  <si>
    <t>unicamente no coinciden las especies</t>
  </si>
  <si>
    <t>ok (Anolis caroliensis)</t>
  </si>
  <si>
    <t>ok (otras especies)</t>
  </si>
  <si>
    <t>ok (nanorana y xenopus)</t>
  </si>
  <si>
    <t>considerarlas como una, son practiamente iguales</t>
  </si>
  <si>
    <t>sin resultados para CAT</t>
  </si>
  <si>
    <t>cutibacterium acnes, Xantomonas y escherichia)</t>
  </si>
  <si>
    <t>da unicamente para CAT de naegleria gruberi</t>
  </si>
  <si>
    <t>CAT de cubibacterium acnes</t>
  </si>
  <si>
    <t>da para CAT de naegleria y otras proteinas hipoteticas</t>
  </si>
  <si>
    <t>Phospholipid hydroperoxide glutathione peroxidase</t>
  </si>
  <si>
    <t>Callithrix jacchus</t>
  </si>
  <si>
    <t>CTAGAACGGATGAAATGTCTAAGTAGTGCACTTTGCACTAGATGTAACCAAGAGATTGGTACCTTATTCCACATGATTTGGGAGTGCCCCAAGATAGTGGAGTTCTGGTCAGCGGTCCATGAGCTCTTAAAGTTGGGGCTGCCAGTGGTATGTTCCCCTGAGAATAGTTTGCTAGGTCTAGTTGAGGACTTATAACAGACCAAATATTCCAGGATTTTATACAGGCTGTTAATGTTTTATGCCAGGAAATCTATTCTGTTGAATTGGAAGCCTCCTAAGATGCCTTCGGTCCAGCATTGGGTGCAACTTATAGAGGCGGCTTTGCCAATGTATAAGATGACGTACGAGGCTTTTGGGTGTCCAGAGAAGTTTAACAAAATTTGGAGTCTCTGGATAGATGCTAGGACTTCAGTAGTCTAAGCTGATGGGGGGAGCTCTACGGCGTTATGGTAGGGTGTGTATGTGTGTGAGAGTGGTTTCTATATTCTGTAATTACACTCGCAGTAGCGACAAGAACTTTGCAAACTGGAAAGACTGTCATGGATAATTTTTTTCTAAAGAATTACTATGTATGGGTTGCTGCTGCACAGTAGAATAACC</t>
  </si>
  <si>
    <t>CCCTAGCTAAGTAAGTCATACTGTACATTGGCAAAACCACCTCAATAAGTTGCATCCAGTGTTGAACTGAAGGGATCTTAGGCTTCCAATTTAATAAAATGGATTTCCTGGCATAGAACATTAACAATCTATATAAAATCCTAGAGTGCTTAGTCTGCAATAGACCTTCGACCAGACCCAACAGGCTATTTTCAGGGGAACACACTGCTGGTAAACCCAGCTTTAGGTTTAAGAATTCATGTATCGCTGACCAAAATTCTGCTATTTTGGGACATTCCCAAACCATGTGGAATAACGTGCCTGTCCCTTGGTTACATCTAGTACACAAAGAGCTACTTAGACAATGCATTCGTTCTAGTCTAACTGGAGTCAAGTACACACGGTGCAGCCATTTAACTTCAATCAACTGATCCCTAGCACGAGATCGGAAGAGCG</t>
  </si>
  <si>
    <t>sin resultados para GPX</t>
  </si>
  <si>
    <t>descartar ambas</t>
  </si>
  <si>
    <t>MAPKAPK2</t>
  </si>
  <si>
    <t>MAP kinase-activated protein kinase 2</t>
  </si>
  <si>
    <t>DN1054_c0_g1_i2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</si>
  <si>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A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</si>
  <si>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GCCCTCAGAAGAAAAAAAAAAAAAATGTTGGACATCACCTCTTAAGAGGCACAAAGTACACATTACC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</si>
  <si>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son basicamente la misma secuencia</t>
  </si>
  <si>
    <t>Exosome complex component MTR3</t>
  </si>
  <si>
    <t>Xenopus tropicalis</t>
  </si>
  <si>
    <t>CTCGTTCCCCTCGGTCTCGCTGGTTTCTCGCGGCCGCTCTGTCCTTCCCTCCGCTTGGTCTCACTGGTTTCTCGTGGCCGCTCTAACCCTTCCTACTCAGTCTCGCTGGTTTCCCCTGGCCGCTCTGTTCCTCGAGGCCGCTCTGTCCCTCCCTCTGCTCGGTCTCGCTGGTTGTTGGAGGACCCGACTTCTCACGCTGTGCAGTAGCAGTCATGCCTGGTGACAGTCGCCGTGTCCGGGGCCCGGAGGAATCTCAGAGCCCGTTATTGTACGCCGTCTCCGGGGAGCCCCAGGCGGAGAGGACGGGTCGTGGCGCCGGTGAGCCTCGGGCGGTGTTCGTGCGGGCCGGGCTCCTCAGTCAAGCGGCGGGATCCGCTTATGTGGAGGCTGGAGGCACGAAGGTCCTGTGCGCGGTGTCGGGGCCCCGGGAGTGGGGAGGCGGGGGCAGAGAGAGCCGGGGCCGCCTGGTGTGTGACTTGCGCTGGGCCCCGTTCTCCCGGGCCGGGCCCTGGTCCTCCTCCTCCTCCCCCCGTCAGGCCGGTCTGCTGCTGCAGGAGAGCCTGGAGGCCGCGGTGCGGCTGGAGCGGTACCCCCGGGCGGAGCTGGCGGTGTGGGCGCTGGTGCTGGAGGACCGGGGCTCCGCGGTGCCTGCCGCCGTCTCCTGCGCCTCCTTGGCCCTGGCGGACGCCGGAGTGGAGATGTACGATCTGGCGGTGGGCGCGGGGCTGAGCCGGGGCCCCGGGGATCTGCTGCTGCTGGACCCAGACGACGCCGAGGAGAAGGCGGGAGCCACCATGTACCTCAGCCTGCTGCCGGCCCTCAACCAGGTCTCCGGCCTCCTGTGCAGCGGTGAGTGGGAGGGCGACAGCTCGGTGGCGGCTGTGCGGACGTGTATGGAGGGCTGTCAGCGGCTGTACCCGGTGCTGCAGCAGAGTCTCCTAAAGGCGACGAAGCGGAAGATCCCGGCCCCTGAGACCGTGTGACCCTGGGGTGATGGCGCTGGAAGATTCAGGGACGGTTCTTGTACATTCAGGACTCTGGACCGCACACATTCCATGTAATGGAGGATTACTGGACACTGAGATCTCCTGTTGTCACTGCCCCGCCCAATCACTGACCAGATGGTTTATTTTTGTAAGATTTGTAAATAAAAATTAGTTTGTGAACCAC</t>
  </si>
  <si>
    <t>Exosome complex component RRP42</t>
  </si>
  <si>
    <t>GCTCTTCCGATCTTTCTTTATTGCTTTTCCAAATACACTGCTCACACTGTTCACCGTAGGAAGCCGATCTTTTGTCTGTTCTTCCCTAGGCTTTCTTCTTGGTTTAATACACTCTGTAAGGACAAGTGTAAGAACTTTGAAACTCGCTTCCCCATCTCAATCATTTCGAATATGCTTTCTGGATCTAGACTTCCCTTGCCTATTTTTTTCATACAAGTCAAAGTACCCTTGCTTGTCACAGAGATAAGAAGACTTGCCAAAGAACAGGCTTCTTCTTGCAATGTGGCATCTACTACATGTCGGTGACCAATTCGGCTTAGTGTGACAATACAGGGGACATGCTCTACATTCAGCCGCACACAGTCATAAGGATCATCAGAAAGTTCAATGTCTTTGGTTCCCTCGTCATCTTCCAGTACACGTACTTTAGGTATCCTGGTATTGAAGAGCGCTGCCTTTACTGCTATAGAAATGGTGTCAAACAGGTTTCCTCCACACTCCAACAGCAGCACATCCACATAAAGGACCCAGCAGTGCTCGCCGGGCAGAATGCAGAGCGACTCCAGGTCAATGCTGCTCTTGTTATCAAATATTTTATACAGCATGTGAGCGATCTCTGTGCCAAGCTCTTCTCCTCCACGTCCTTCAAACTCTGGAGTGGCATTAGCAGAACAGTCTACGAAGAACTCCAGATAGCCTTTCTTAGGATGATCCAACTTTGGGGTGCCCATTTCTGCTTTGACTCCCACTAGGACATCGGTGTGGCCAATTTTCACACGTGCTGATCCAGTAGTGTTTGATACAACATCGGTCTCCACTTCAATCCCTCGGTAGTCCTCACACCCTCTGCCGTCTGTCCGCAGATCATCCTGAATCCCATGCAGAATGTACACCTTCTCGGCTTCACTCAGGACCACAGAAGCCATGCTGCAGCTTCCCTCCTTCCGCCAATACACGTCCTCTATGTCACCAGAACGCGACCCGCTGCGCTTACCACGCAAACCCCTAGCAACATGACGTCATCAGAGCGCGCCCGAACCTCCTGCTCCACACTCCCCTCCCTTCAGTGCTGTGCGCGGTGGTGGGTGCGGCGGAGGTGCCCTCTGATCTACCCCCCACCCTCTGAGTGCGGGCGGGGAAACCCCGGGGCTGTCACTGGTCTGTTATAGGGAGGAAGCAGAGGAGACATTGTGAATGGCTAAAAATATGGACTACAAAGCTTACCATGCCAACCCCAAGCCACCGCTACCGTGATATTGAGAGGACAGCTGAGTACCTCCAACCAGAAAAGTGTCTCCCACCACCAGTAGATAACTCCATGGATAAAGTGTGGTTCATCAAAGATGGCTGCGGCATTGCATGTGCCATAGTGACCTGGTTCCTGGTTTTCTATGCAGAGTTTGTTGTTATTTTTGTTATGCTGCTGCCATCCAAAGATTTGGTTTATAGCACAATCAATGGGATTATCTTTAATTTGTTGGCATTCCTAGCTCTGGCTTCACATTTTCGAGCTATGATCACCGATCCTGGGGCCGTTCCTAAAGGAAATGCCACAAAGGAATTCATTGAAAGCCTGCAACTGAAACCAGGACAGGTGGTTTACAAGTGCCCAAAATGTTGCAGCATCAAGCCTGACAGAGCTCACCATTGCAGTGTATGTAAAAGATGCATCAGGAAGATGGATCACCATTGTCCGTGGGTTAATAACTGCGTAGGAGAAAGCAACCAGAAATTTTTTGTTTTGTTCACTATGTACATAGCCCTGATCTCCTTGCATGCCCTCATCATGGTAGGGTTTCATTTCCTGTACTGTTTTGAAGAAGACTGGACAAAGTGCAGCTCCTTCTCTCCACCAACCACCGTCATCCTCCTTATTCTGCTTTGTTTTGAGGGTTTGCTTTTCCTCATCTTCACTGCTGTGATGTTTGGCACACAAGTACACTCAATCTGTACTGATGAAACGGGAATAGAACAGTTGAAAAAGGAAGAGAGAAGATGGGCCAAAAAAACAAAATGGATGAACCTGAAGGCAGTATTTGGCCATCCGTTCTCAATAGCATGGCTTAGCCCCCTCGCCAAACCAGACCAGGGAAAAGCAGATCCTTACCAGTATGTGGTCTGAGGAATTCTGTGCCAGCTTGGCCGCACAGAAAGACACCACATTACTTCCATTTACCAGCTTGACATTGAATGTTTCATAAAAATACAACTTATTTTATTTTTTTAAGTGGCTGAGAGTTACTGCTGAGAAGCCGCCAACATGCAGCAGTTTTCTTTCCTCCTGTTTTCTGGAACCATTAGATCATTACCTTTCCTTTGTCTGCTTTCTTCACAGTAACACAATGATTGTCTTTCCTTGGCTCTTTACTACATCCCACCCTGCTAACCAACCTACGTTGACTTCATCTGCCATCATTTGCCATAGCTGACTGTGCCAACTAACCACTAACTTGTTTTGAGCCTAGTCATTAGGATGCATCTTTTCTGAGGAAAACTTGAATTTGGTAATGTTTGCTAATCCTGGAAAACCAGTATCTGTGAAAGATGAAGACAAAGTTATTATCGTGGACTTTATCCCTTTAAAATTTGTTAGAAGTATTATGGATTCTGAAGGTTGTCAGCCATTTTTATAGCCAAGCATCATATGGGTAAACTATTGCAGATTCATTTTTCTGTGAGAAGACCACAAACTTACTGCCGTTAGAAAATACCTTCCTCTTCAAAGCTTTTCATATTGTCAACTGAAGATGGATATGTATTTGACAGTTCTGGGAGTAATGGGGAGTCCAGCAGCCAAAAATCATGCTGACATGCAGTTTTACCACAAAACCGGGCCAGTTTGTTGTAAAACCGCATGTCAGTGAGATTTTTGGCTGTGGCCATTACATTTGTATTATTCTAACTGCTGTACTATGAGGTGTTTTCTTTATATCCGATGATGTCACATATAAAGACCTTATGAACTCTCCTTTTCTCCCTACTATGGGAGTGAGGTAAATTTGAAGGGGTTTTGTAAAGTAAGGATAGGCAATCAATATCTGATCTGCGGGGTTCCAAAATCCTGCACCCCACTGATTAGCTGTTTCATTGTGGCTTTGGCACCGGGAACATACAGCTCCGTCCATTATGTAGTGTACGGAGCAGGTCACTTCAACATTACTCCTATTCACTTGCACTGAATCATCTGAACTTTTTTTTGGGGTGGAGGTGGTGTTGGACCCCGCCATTTAGATATTGATGATGTATTCTAAGGATAGGCTGTCAATAGCAAAATCCTTGAATAGCCCTTGTCCGGGATGAGAAAAAAAATGGTTACTTTCCAAAAATATGGCCACACCTGTCCACAAGTTGTATGTGTATTACAGCTTTTCTACATTCACTTCAGTAGAACTGAGCAATAATACAAGACACGGACAGGTGTTGTGCTGTTTTAGGAAAATGGCAGCCATGTTGTTCTGATCCTGGACAACTTTTTTAAACTTTACAATACACTTCATATGTTAATTGTACACTGTCCACATGCTGTCAGTCTGCTCGGCCGCTGCCACTCTCTCTGACAACAAGCATACCAGACATTTTCTGCAGAGAGTGGCTATGGACCAAACCGACAATGCAGGAACAAGTGAGTATATACCTCTGTTGTAGACCTTTCTTCCCGGTATGTTAGAACGCACAGTCATGTGACCTGTGCTCCGCCACAATCATAAGACCACACAAAATTCCAGATGCATTGTGGAACTAAAGCAAATTGAAATAAAAACTGTGATGTACGGCTTATGTGAAGAGGAGGACAACCTCCAGGAAGCTGAAATAAAAAGCTACTATCAGATTGTTTTTCTATTTATATCATGAAAATTATCATAACTGGTTATCTCCCCAGTCTTCTTATCCAAGTCTTGCTTGTCACATGCCAGATTACACTGGTCTTGCTGGTTTTATACATTCTGCATTTGTCAATCCCTGTCATCACTGGCATCTTAAAAGATGGTTTGTCAGTATATGCGATGACTGGAATGTTCCTGTATATTCTGGGAACCTGGGTGCATAAACCTGATCCCATCTACCATGGTCTACCATGGTCTACCATGGCATATGGTTGGTCGCTACAATGAGATGACGTCATTGAGTGTCTACAACTAGTAGTACATTTCCTCCTTTCATGTTCAATTTATAGGACATGTACTGGCAAACGATTTTGTTAAAGGGGCTGGACCATGAACAACATTTAGACAAATGTATAATAGCTGGGGGAGGGGCTGACTGCTCGAATCTCCACCAATCCGTCATTGAAAATGAAACTATTTGCATCAGTAATCCTTTTTGTTCTGTGTTTTATATGATCATAAACTTGAAGATTTTCTTGTATTTCTTTAGTCCCTGTCCCTAGTTTAGGGTGTCTATATTATGGGTGCCTCTTAATTGATTTACCAGTAATTGTAGGATCCCTGTCATACTTGCATGTACTGTTTTTGCAATGGGATATTTAATTTTCTTTTTTTTTTAATGTAATTTCATGGTTTGTTGCCTGTGTGGCACACTCGGTTATCACTTTGCCAATCTTTGAAGATAACGTTAGACCAAGTGGATCTTCATATTGTCATACATTGGCCTCAAGGATCATGTGTCTAATGGTCACCGTTATCCTATGTATAGCATAAGGCTTTTGTTACTGTTATATATGAGGACAGAATAGTTGTCCATTGGATAAATTGGGATCTCACATACCGAGCGGTGTTAACCCATTGTTTATCTATGATAGTTTATGAAGTCTTCAAAGCCCATTATGTATTCCTACATCAACAAGCACTGAACCATGTAAGTTATGGTATTTATTTGGCTGCGGAAACGAAAATGCCTTACATTCAAGCTATAAAAAAAGTCATAATTACATTTACTACATATATTACATAAATGCTAATTCAGCGTAGTTGATTTTACTTGTCACATAGCAGTTAAATTACCCACATTGCACTGCTTGATTATAGCTTGATATGTTAAGGTAGACCTAATTACAGTTGGAATTTGGGCTGCTTTCAGATCCCTCCTTTATCTTCTCTGGGGCAGAAGCAATGATGAGAGATGTAGTTGTAAACCATCTGATGCCCTCAAGCCTCTCACGTCATATCCAATTTCAGTATATAGAAGCAGATTTCAGGAGGCTGTATATATCTGTATTGCTCACATACTATTACATGTATTCTTCATATCATGTGTACAGCGATAAATATTCATGTATATTCAGAAGCACATTCCATTCATGAAATTTTGCAGAATATTTTTTTTAATTATTTTGGGGCAATAAATTGTACCATATGTATTTTTGGTTTATTGAATCTCCGTTTTTAACGATTCCAATGATCCAGATTTCATGCTGACTATTATACAGGCCACCATTACTGGGCTTCCCATTTCTTAAGAACAATTTGCGAGGCTGTGACAGACTAAATGATGGTTTTGTTTTCTGTTAAAATGTGAACGCTGCGTCTCATTTAGCTCTGTACAATATATGCTTCCATACTAAAGACAAAAATGTTAATGCAATAAAAGGTTTCCTAGAAAACACTTCTGCTTTCTCTGTTCTGTATGCTTTGCTGCAGCTGTTATCGTGTAGTGTTCTTTTATTCTTATGGGGAAAACAAAGTTTTGGGCAAATACAAGAATCACAAGTAATCATATTTCCTTTTGGTAGAGAATTTTTATCATGAAAATGGCAAAATGAAGTCCATCATCTTGTCGGAATACAGTTTATTTAATTAGTGAGTCTTTTGAGCTTGAGTATTACATTTTGGGGTTTTTGTTTCTTTTTGGGGTACCAGTGTTATTTTCCCTAATAACCACAGAATCTCTTCAGAGTCTTATCTATCTCCGCCAAATAGTGATATTAAAAATCTGTATACAGCATTTTAAAAATAATTAGTGGAATGTTGTGGGAATGTT</t>
  </si>
  <si>
    <t>sin resultados para EXOS</t>
  </si>
  <si>
    <t>da para EXOS pero con mas % homogeneidad para otras proteinas hipoteticas y otras proteinas</t>
  </si>
  <si>
    <t xml:space="preserve">sin resultados  </t>
  </si>
  <si>
    <t>ok (con omogeneidad menores a 60%)</t>
  </si>
  <si>
    <t>Dual specificity mitogen-activated protein kinase kinase 1</t>
  </si>
  <si>
    <t>CGTGTTTCCGCGGTCCCTCTGTCTGTCTGTGGGCTCCTCCCATTGGCTGCTGCCGATAGCAGGGCTGAAGGTAACGCACTCATTCCACCGCCCCCCCGAGATCGGAGAGAGTGACAGCCAAGGGACTGGGACAGCCACACCGACCTACAGCTGTGGAGCACGCCGCCAAGCCTAGGCAAAACATGCCCAAAAGGAAGCCCGGACCCATCCAGCTCAACCCCACCCCTGATGGGACCACTGTGAACGGGACCCCGTCTGCAGAGACCAACCTTGAGGCCCTTCAGAAGAAGTTGGAGGAGCTAGAACTGGATGAACAGCAGAGGAAGCGCCTGGAAGCATTCCTCACTCAGAAGCAGAAAGTTGGAGAACTGAAGGATGATGATTTTGAAAAAGTGTCCGAGCTTGGTGCCGGAAATGGTGGGGTGGTCTTCAAGGTGTCTCACAAACCATCCAGTCTTATCATGGCTAGAAAGCTGATTCACCTGGAGATTAAACCAGCAATCAGAAACCAGATTATACGGGAGCTGCAGGTCCTGCACGAGTGTAACTCCCCATACATTGTGGGCTTCTATGGGGCATTCTACAGCGATGGAGAAATCAGTATCTGCATGGAGCATATGGATGGAGGGTCACTTGATCAAGTCCTAAAGAAAGCCGGAAAAATTCCTGAGAAAATTTTGGGAAAAGTCAGCATTGCAGTGATAAAAGGCCTGACTTACCTGAGAGAGAAGCATAAAATCATGCACCGGGACGTGAAGCCATCTAACATTCTCGTGAACTCCAGAGGAGAAATCAAACTATGTGACTTTGGAGTCAGTGGACAGCTCATTGACTCCATGGCAAATTCTTTTGTGGGGACAAGATCGTACATGTCCCCGGAGCGACTACAAGGCACGCACTACTCTGTGCAGTCTGACATCTGGAGCATGGGTCTCTCACTGGTGGAAATGGCTATTGGGCGCTATCCAATCCCACCCCCTGATGCTAAGGAGCTGGAACTGATATTTGGCTGTTCTGTTGAAGGAGACCCTTCGTCATCTGATCTGTCTCCACGTCCCAGACCACCCGGGCGCCCCATTAGCTCCTATGGTCCAGACAGCCGACCTCCTATGGCCATTTTTGAGTTACTGGATTATATAGTGAATGAGCCACCTCCGAAGTTGCCCAGTGGAGTGTTTGGAGCAGAGTTCCAGGACTTTGTGAATAAATGCTTGGTGAAGAATCCGGCAGAGAGAGCCGACCTCAAACAGCTCATGGTTCACAGCTTCATTAAAACGTCAGAGCAAGAAGAGGTGGACTTTGCCGGATGGCTTTGTTCTACTATGGGCCTGAAACAGCCCAGCACCCCCACTCACGCAGCGGGTGTGTGAGGAAAACGAGACGAGAAGCCGGTCCAGGCAGAGAGCCACCGCCAACATATCCCGCTTCTGCCATCCTGCAGGGATCTCTGCAGAACGTGCCAAAAATAAACGGTTTATATTCCTTCTCTATGCCCCCTTCATTCAAAGAAGGGTGTGGGTCAAGAATAGATGTATCGGTGTCTCCCGTGGGCTTCACCTGCAGTAAGATGCTTGCTTCTATCCCATGATGCTTTGTGGTACACAACGCTTTCAGTCCATAACAGGAAAATTCTTCTAGTTTTTGTTTAGGAGGGGAACGAACTACCAATTGTAATTTCCTAGCAAAAGGGTTCAATGGCTCAGTCCTATGCGGGACCAATCTCAGCCAAGGGCTGTAATATGTTATTTTATTGTCGTTTCTAGATGTCAAAAGCAGATTGAACAGATAAAGATACAAATGTCTATTTTGTACCCGTTATCTAGATATATTTCTCTAAAGTTAGAAAAAAAAAATATAAGACCTATTTTTCTTAATATTACTGTTCGTGACCGCTGAAGTTGGTCCCTTATGAGACTGCTAAGAATACAACCCATACTGTCAGCTAGTACCTTGAGCTGTCTGGAGATCTGAGCCATGCGGGTAGCTGTCCGCAATAAAACCAGCATCAAAGCCATAACCCAGAGCCTGCCAACTTTTAGGAATTTGCCTTCTTTTTGGAAATAACTCCTCTCTGCCGGAGCGTGAAACTGGATACTGCACTTAATCTCTCTTGGTACAAACCACTCAGTTTTAGTTCATTTGAATATAATCAGTTCTAATATGTTACATTTCAGGTTTTCTGTAATCTGTAGCAGTGAAGTCCATGGAGCATTACAGTTGTATTAAATGATAGTACCCCCTGCATGTTGCTCCGGTAGAGGAGGGGGATGTGTATCCAGCAGTTGTTCTGCTGCCTCCTGCCTGTGCCTCTTCATCTGCCCTAACGTTTCATATTTATTTTCTATTTGAATGTGATGTGATCGCTCCTTTTGCTGTGTCAGGCTTCTGATCTTCATTATTCTCCTGTACCGAGTGTATGTAAGCTGCTTCTTACATCAGACAATACGAGGTGATGAAGAGAAGGCTGATTCCAGCGCCTAGTTCCATAAGAAGCCTTCAGTCCTTATACCCTGTACCTCTGGAAATCTCAGATGTATTATCTTTGACTACAATAAACCTATGACAAAGAAAAAAAAGATCGGAAGAG</t>
  </si>
  <si>
    <t>Dual specificity mitogen-activated protein kinase kinase 2 (Fragment)</t>
  </si>
  <si>
    <t>ATTCTGGGAGGGGGCAGGCTCAGTGGGGGTTGCTGCATTGCAGCCTTCATTTGGAATCTAATATATTAACAATGGCGACTTCCAATCCCAGTAACAGTGGAGGCAGCGGCGGCGGAGCGGGCCCCGGGCTCCCAGGACAGGGCCCCCAGCAGCAGAGCACGGTCAGCAGCATGCAGGGCCTTCAGATAAACTTCTGTGACAATGGGCAAAGTAAACGCAAAGCACTGAAGTTAAATTTTGCCAATCCGGCCTTCAAGTCGACGGCAAAGTTCACGCTGAACACCACGAGTCAGCCGGCCCACCTGATGCAGAAAACGGATGTGATGAGGAACTTCGAGACCACCTTCCAAAAACCGGAAGTGCGCCTGCCGGGCGCCAAGCAGTACAGCTCCAATGAGCAGGCGACAAAAAACCGACTGGAGCGATTACGAACGCACAGCATCGAGTCTTCAGGAAAGTTGAAGCTTTCGCCGGAGCAGCATTGGGACTTCACAGCCGAGGACCTGAAGGATCTGGGCGAGATCGGGAGAGGCGCGTACGGCTCCGTTAATAAAATGATTCACAATCCGAGCGGACAGATTATGGCCGTCAAGCGGATACGATCAACGGTGGACGAGAAGGAGCAGAAGCAGCTTCTGATGGACCTGGACGTGGTGATGAGGAGCAGCGACTGCCCGTATATAGTTCAGTTTTACGGGGCCCTATTCAGAGAGGGAGACTGCTGGATCTGCATGGAGCTCATGGCTACCTCGTTTGACAAGTTTTACAAATATGTATATAGTTCCTTAGACGACGTTATTCCAGAGGAGATTTTAGGGAAAATAACTTTAGCGACTGTGAAGGCGTTGAACCACTTAAAAGAAAACTTGAAAATCATTCACAGAGATATCAAACCTTCAAATATTCTTCTGGACAGAAACGGGAATATTAAGCTCTGTGACTTTGGTATTAGCGGACAGCTCGTGGACTCCATCGCCAAGACCAGAGACGCTGGCTGCAGGCCATACATGGCGCCGGAGAGGATAGACCCCAGCGCGTCCAGACAAGGCTATGACGTGCGCTCGGACGTGTGGAGCCTGGGCATCACGCTGTACGAATTGGCGACCGGGCGGTTCCCGTACCCCAAGTGGAACAGCGTTTTTGACCAGCTGACGCAGGTGGTGAAGGGGGACCCTCCGCAGCTCTGCAACTCTGACGAGAGGGAGTTCTCCCCCAGTTTTATCAACTTTGTCAACCTGTGCCTTACAAAGGACGAGTCTAAGAGGCCAAAATACAGAGAGCTTCTGAAACATCCTTTCATCATGATGTATGAAGAGCGATACGTGGACGTCGCCACTTACGTCGGCAAAATCCTGGATCAGATGCCAACCACCCCCAGCTCCCCGATGTACGTCGATTGACCGCGCCGCCACCTGAAACTCTAGCAAAAGGCAAGAAAAAAAAAACACAAAAAAATTAAGATCAAGGAAGGGCTGGGAGCGAACCGCCCACCGATCGAGATGCCACCGCCACGACCAGTCGTGACTCTTTCCTCTCTCTCGCTCCGGCACCACGTGCAATAAGATCCGTGTTTGTTTCCTCTCTTTCCATTGTGTCCGTACGCTAAAGTCACATGTACATTGCATCCCGTTCATCTGCTGGTCGCACAGAGGTCACATCCGGGGACCGAAATGTGGCGTCTATCTGCCCGGACCTGTTCAGTGGGACCCGGTGAGACTGGAACAAAACCATCTCCGCTGCTGCCCAAACGAAAGGAGGCGTTTGTGAGGACCGCCCCCGAGGAGTAGATAGAAGTCCTGGCGTCATCATACAACCTTTACCCCTCCCCCCCCC</t>
  </si>
  <si>
    <t>Dual specificity mitogen-activated protein kinase kinase 2</t>
  </si>
  <si>
    <t>Canis lupus familiaris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</si>
  <si>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GGCATCAAACCTTCAGGAACAGCCTGCGTCGGCTTCGCACGTTCGCTCGGTGAGGGAGAAGGTTGTACAGGACAATGGACATCCAGCGTTCCAGGCGGCATCAAACCTTCAGGAACAGCCTGCGTCGGCTTCG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</si>
  <si>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</si>
  <si>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GGTAAAATGCCAGCTAAAAAGAAACCGATTTTACCTACATTGAACATAGCGCCAACTATAGCTGAAGGACCTTCTCCGACAAATGATGGATCATCAGAGGCAAATCTCGTAGATCTCCAAAAAAAATTAGAGGAGTTGGATTTAGACGATCAACA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</si>
  <si>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ok para MAP2K4</t>
  </si>
  <si>
    <t>ok MAPK2 y 4</t>
  </si>
  <si>
    <t xml:space="preserve">ok  </t>
  </si>
  <si>
    <t>considerarlas como una porque son basicamente iguales</t>
  </si>
  <si>
    <t>Mitogen-activated protein kinase 8</t>
  </si>
  <si>
    <t>Rattus norvegicus</t>
  </si>
  <si>
    <t>TACCTGCTTTGTAGTGTGGAAAATGTTCTATATTGATCCTGGGTTTCCAGCATTATTAACCTGAGCCTTGAATGGCAATGGTGGCTGCTATGCATTTGCTGCTATCAGTGAGCCCTCCAGCAAGATGCCACGCCTGAAGCACAGCACTGATCTCTCCATTAACCCCGGTGATGACCGGTATCAGAAAGGTTAATGATCTGCTAACCCACTCTGCATTGCCCTGTGCTCCTGTCTTTTTCATGCTGACCTCTCACTTTTCAGGTTCTGCCTGCACTTGGCTGTTCACTTGTTTTCACTGACACCTTTCTCTCTTGCTTCTGCTTTTTTTTTCCCCCTCCTTCCACCATCTGTTTTTCCCCCTTACGCTGTCACCACTGATAGTGGACTTATGGTCGGTGGGGTGCATAATGGGAGAAATGATATGCCTCAAGATTCTCTTCCCGGGAAGGGACTGTATCCTTACACACTTGTAAATGGTTGCCACCTAGCACAGTTACCTTATACACGGGTGTGTACAGATGTGTTCATTCAGTGTTCTCTCCTGGGACTGCAACGCACATTTACAGTGGACGTCACATCGGGTTTATTCTTTGCACCTAGTATTAGGGAATTGTTTAGACAGCAATTGCCTAATATATTTTCATGAGAGAACATGAGCTCTCAGAGCTACCAGCAATCTACTAAATACATGAACTGCCTCTCCCCATAAACTGTAATGCCAGCTTCAAGCCATGTTCATCCGCTGTGGCTCAGCGCGG</t>
  </si>
  <si>
    <t>AAAAAAAAAAAAAAAAAAAAAAAGGATTTTACATTAGCCCAACTTCAACCCCATGCTGTCGCAGTTGATGAGCGGCCTAGCACCACAGGGGCACATGCATAAACTATTCAGTTAGGTCACAGAAAACTCAGCATGGCAAAACTGCATCTACACCAAACATCGGAAGGGAAAGACGGATTCAGGAAGGAAGGGAATTTTTATTTTTTTTTTTTAAATGGGGGAGACCCTGCCCCTTCACAGTGGAAAGCACCGGTGATGTTGAAAGTGTTTGCATGCACGTTCAGATATCACCGACTGGAAGTGCATTGATAGAGTGCAGCTTCAACGTGCATGGCCTCGGTGTATGCGCCCAACCCAATGCTCCCGTAGAAAAGGGCTAGAAATTCACTCACAGACAAAACTCTTACGTTTTCCTGACTTTGCAAGAGTGGATGCACCAACACCTCAATAGCACAGGCAATAATACAAAATGAACAGTGGGTAGAAGCAGTGCCTCCCTTTGGTTTACTGGAGGCATAAACGTTAAGTGTGATAAAACTCATACAATAAAAAAAATCAACTTTAAATTATTACAATATGGAAGAGATCTGTAAAATTCTAAAAGGCTAAAAGAAACAAAAAACATGAGCAGCACCAGCAAAGAAACGGACAAAAAAAAAAATCTAAATCAAATGAAAAATAAAAATTTCAAGACAATCAGGACCAAAGTGACCTTTTCTGAAAAAAAAAAGTCGGAGCGCTAAGCCCCCCACCCCTATCCCTTCCTCACACTATGGAAATAAAAATACAATACATATTTATGGCAGCTTTTCAAACCCTCCAGCACTTAAGTGTTCAAATTACAGCACAAAAAAATAAAAAAATAAAAATGAAACTACACTTTTGTTAACCATCATAGGCCTGGCAGGGAGTGCATTGTATTTTGTGGCTCCTTCCCAGGTCAACTCGTAGACCTTGCCCACCTCCACTCCCACGGAGCAACCGAGGGGGTCGGGCAGCTAAGGGGTTAATAATATTTACTCTACAATAATAGACATTGCATCCTGGTGCCATCACTGTGTGCTACCCTAGAGGTCCCTCTACACCTCCTCCTTTCCCTGCCATCTTTTCCTTAGGTTTTCCTGCTGAGTCATCGACAGCAGCCCAGGGCCCCTGCAGAGGTTTCAAGGCTGCTGTCCGTGTCGGAGGGCAGCGTTGGATCTGTGGACATGGAGGAAGCATCAGCCGATGAGGAGGAGGTTTGAGGCTGGGAGCCATCAGTCACTGCTGCACCTGTGCTAAAGGGGCTGGCTGACCCCGGATGACTCCATTTCTTGCTCGGTCTTCCCAATCCAGAACTTCCTTGTATATTAACTCTTTCCATTCCTCTATTGTATGTTCTCTCTCATCCAGCTGCTTATCTGGTATCTTTGGTGGAGGAGCTTCAGCCTCTAGAGAGTCGTACCAAACATTGATGTAAGGGTGCAGCAGAGCATCGTCAACAGAGATCCTCTTGGAAGCATCAATTACTAACATTTTTGATAGCAGATCTCTGGCTTGGCTGGCTTTTAATTTGTTATGCTCAGAGTCTGCAGGAAACAAGACATCTGGAAAGAGCTTCTCGAAGCTGTAACCTGCATACTTGGGTCTGTTCTCCACATAGGTCCTCACTGTAGGCTGCAACTTCTTCATAAATTCGGGGCAGGGGGTCCCAAGCTGCTCGATAACCTTGTTCCACTGATCAATATGGTCTGTGCCGGGGAACAACACACCACCTTTGATCATCTCTCCCAAGATGCAACCCACTGACCAAATGTCAACATTTTCTTTGTATCCCATTCCCAGGATCACTTCAGGAGCTCTGTAGTAACGTGTCACAACATAAGGTGTCATCATGAAGCTGGTTCCTGCTGTCCTGGCAAGGCCAAAGTCAAGAATCTTTAAGGTGCAGTCAGATTTCACTACAATGTTACTTGGCTTTAAATCCCGGTGGATGATGCCTGCAGAATGTAGGTGCTTAATGCCACAAAGCATCTGGTAAAGAAGGTAGGACATGCGCTCATGGTCCAATTCCATCTGTATAACTTGGCACAAATTGGCATCCATAAGTTCCATCACAATGTACAAGTCTTGAAATTCCTCCAAAGATTTTTGTGGCGTGAAGACATTTAAAAGCCCAATTATATTCTTGTGATTGACGCATTTCATGAGTACAAGCTCCCGGTAGGCCCTCTTAGCATGTGTTTGGTTCTGGAAGGGTCGGCTCAGCTTTTTGATGGCCACATGACGCTCAAGGATAGCATCATAAGCAGCGCATACTATTCCTTGTGCTCCAGACCCAATAGGCTTCAGATTTTGGTAGCGCTTCAGAACCGTGAATGTGGAGTCTCCTATTTCAAAGACTGAGAAGTTGCTGTCACGCTTGCCTCGGCTCATGGTTGCACAAGCTTTTACCTCTGTGGCTTCATCCAAACAGTGTTACTATCAGTTAAAAGCTGCTTGTGGCGCCCCGCAGGGCGGTTCCTACACGGTCAGTCTGTCTTCAAGGCGGCTTCAACGTCTTCTTCGCGCTCCGTCTCCTGTCACTGCTGGTGGCCCGTCATTTCCGCTCGGTCTCTCCGGTTCATAGCTCTCCTGATGCCTCGGTCTTGGAGGAGAATTCGTGACGTAACCGGAAGTCTGCGCACACGCCCCGA</t>
  </si>
  <si>
    <t>Mitogen-activated protein kinase 11</t>
  </si>
  <si>
    <t>TTTTTTTTTAATTAAAAGAACGATTTTATTGGCAGCAGGACAAATACAAGGCTTACCAACATTTCTTTATTCCACACTGCCTCCCAAACAGTTAAATAGAACTACTAGGAATGACTCTGCCCAGCCACCCGGTGAAGGCACCCGCTATAGAAGCTGGCAAAAACTGCTCTCCATTCAAGGAGTAAACTTTTCCCTGATAAGTGAATTCATTTTACATTAAGCTTCCCTTCTAATATCATTAGAAACTTCATTGTAACATGCAGAAATCACACACTAATAAAAAGCAGATTTTCACATTCATGGGAAATATTTATGTCGCTGTAATATGCCGAGCTGTATCATGATATAGCAATGCATATAAATAAGGTTCACCCACACTGTTTACGCAGGATGTCAAAACTACCTCTCAACACCCACACATCACTGTGCTCAGAGAAGTCTATCATAACTAGAGATTGGAAGGAAGTACAGAAGAACAAGGTGATTTACAACAGATTTTGTCCCACAGAGTCATTATTCAGAGAATGAAGTGGTAGCCGCAAAACCCAGAAGGGAACAGCAGGTCACCATTGGGGACAGTTAGACGGAGTGTCTAGAAGATTACAGGGACAGCCATTTTTCCAGTAGTAGTACATACATGATTCTATATACTGTATATTCCACCTTTTCTACACATTACCCGTTGATCAGTTTACATAAATGTCCCATCATAACATAAAATCTAACATGATTCCATATCCAATATTACTGTGTCGTAGTGTACATCTTCAAGAGAACAATCACAAAGCGGTAGGGCAGTGGGGGGTTGTAGTATCTGTAATCCTGACAGCCCACAAATGACCCCATAAATTGTAGGGTAATGTTGGCAAGAGTGGTTGTAGGTCAACTGCAGATCCTAGAGCAGACAATTGTGGGGAAGGAAGTGGTCCTTCTCCACCATCTCCTGCTCATCATGAAGATCTCCTCCACAGTATGAGAAGGAGCAATCACTAATTCCCATACCAAATCATCATTTGCCATAATCTGTTTCCGGCAAACGATGATTTAGGTGACCGCACAAGCCTTTCACCCGTTCATCAGGTAATCTGGCAATCGTAAGAACACTTGTTAGTGATAATCTGCCTGAATGTCGGGCAGTTTACAGGAGCCCTAAGGGTCTGCACAGTCAACTACCTGCTGGACTAAAACCCCTCTATATGATGACACCACTGAACTTGTACACTTAGTGGTCAGACCATGTCTATGAAGCTAGATAAATTGGACCATGATGCTGGCCTATGGACGGCTATAAAAATAAATTAAACCAAGTTGTGAGCATTCTGATAAGAGCCTGGAAGAGCTGGACAGATAACTTCTGAACTGACACTTGTACAGCAGATATCCAGGGAACAGTTATAAAAACTACATGCGATTGTGCTTGAGTGTAGTATTTAAAAATCAGGAGACTGAAAGCGTTATTTCCAGAAAGGCGATAGCAGCAGTCACGAGCTTACAATGATGGCATTTTCAGGACCCTCTTGTCTTTGGTCAACAGAAGCCTTTTACGTTGCAAAAGCCAAAGCCAATACTGTAATTGTCCGTTGTGAGGAGGAGAAATAGCAATCTTTACTGTTCGATTTCCAGATTATCAATTTTAATATCAGGTGGCTTAAAGCTAACCACTTCTTCGTAAGTAATCTCTTTCCATTCTTCAATTGTGCGTTCCTTATTCTCTGTAGATTCGTCGTAGGGCTCAGCCTCGGGCTCATCTTCTGGATCATGATACTGCTCAAAGTAAGGGTGTGCAAGGGCTTCAGTGGCTGCGATCCGTTTATCGCTGTCTAAAATCAGCATCCGCTTCAGCAGATCAATTGCTAGAGGATTGGCACCACGAAACACCTCGTTCAGATCCTGTTGCGGCATGTGTGGCAAGGATTCAATATACCTCCTAGCATGCTCTGAAGAAATTTTCATAAGAAATTCAGAATTAGGTGTGCCTACAACTTCCATTATCCTCTTCAACTGGTCAATATAGTCGTTTCCGGGAAAAAGAGCTTTGCCTTTCAACAGCTCTGCCATAATGCATCCAACTGACCAAATGTCAACTGTCTGGTTGTAGTGCATCCAATTCAACATTATCTCTGGCGCTCGATACCATCTGGTTGCTACATATCCAGTCATTTCATCATCTGTCTGTCTTGCCAACCCAAAATCTAAAATTCTTAATTCACAATCTTCATTTACAGCTAAATTGCTGGGTTTTAAGTCTCTGTGGATAATTCCTGCCGAGTGGATGTACTTGAGTCCCCGAAGTAACTGATATACAAGGAATTGGATATGATCATCTGTCAGCTTCTGGCACTTCACAATGTTATTTAGGTCTGCTCCCATTAGATTTGTTACTAGATACACTTCATTAAAAGTTTCAACTGCAGTAGATGGCGTAAAGACGTCCAGTAGTCCTATAACGTTTTCATGTTTCATGTGCTTGAGCAAACGTAGCTCTCTGTAGGTCCGTCGTGCATGAACAAGGGACTGAAAGGGTCTGGAGAGCTTCTTTACTGCCACCTTTTGTCTCGTCTTTGTGTCATATGCGGAACAGACGGAGCCGTAGGCCCCGGAACCCACCGGGGTGAGATGCTGGTACCGCTCCGGCACCTCCCACACCGTCTTGTTCAGCTCCTGCCGGTAAAATCCGCCGCGGCTGCTCATTTTGTGGAACCGGCAAACAGAGCTCTGACTGCCCGGGAGGAAGGAGGCGGGAGGAGGCGGAAGGAGGAGAGGTCTGTGCTGTGGGGGAGGAGAGTCAGG</t>
  </si>
  <si>
    <t>ok MAPK8</t>
  </si>
  <si>
    <t>ok MAPK11</t>
  </si>
  <si>
    <t>Aryl hydrocarbon receptor</t>
  </si>
  <si>
    <t>Delphinapterus leucas</t>
  </si>
  <si>
    <t>CATCATCAAAGGTCCTTTGGCTGCCCAGAGTCTAGCACCTACCGAGAGTTCAGGCAGGGAAGAGAAAAAAAAAAAAGCAGGCGCTGGGCGGTCCGCATTATCTCATGCAGCAGGCAGCGGGGACGGCTCCACGGAGTTTCACTTGGTCTCTGCTTCTCGCCCGTCAGGACCGGAACCCCCGAACCTGTCCGGACCTGGGATTAGTACCGGAGCTGTGACCCCGCGGCTGGCCTGGCAGGAGGGAGGACAGAAGAAATCCATTAAATATTCAGGGGGCTCTCCCGCGTCAGTGTGTGCAGGAGCCATGAACACCAACATCATGTACGCCAGCAGGAAGAGGCGCAAACCCGTGCAGAAGACAGTGAAAACAACGCCATCCGATGGAGTGAAATCCAACCCGTCGAAGAGGCACCGAGACCGTCTGAACACAGAACTGGACAGATTAGCCAGCCTTCTGCCCTTCCCACAGGAAATCATATCTAAGCTCGACAAGCTCTCCGTGCTTCGCCTCAGTGTCAGTTATCTCAGGGCCAAGGGCTTTTTTGAAGTTGCACTACAAAGTTACAAGAAAGATGGCAATGGGATTAGTGACAATCGAAGGACTGGCAAAATGGGAGAAGACTTGCGATTACTGGAAGGAGAACTTCTGTTACAGGCACTTAATGGATTTGTATTGGTCGTTGCCTCAGACGGACTTGTCTTTTTTGCTTCATCCACCATTCAAGATTATCTTGGATTTCAGCAATCTGATGTGATTCACCAAAGTGTTTTCGAGCTGATCCACACAGAAGATCGGCCTGAATTTCAGCGTCAGCTGCACTGGGCTTTAGACCCTGTTCAACCTTCTGACACAAAGAGGTCTTCAGAAGGAAATGAATTCACCATGATAACATCCTCCTACAACCCTGATCAGCTTCCACCCGAGAATTCATCTTTTATGGAAAGAAACTTTGTCTGCAGATTGAGATGTCTTCTGGATAACTCTTCAGGGTTTTTGGCTATGAATTTTCAAGGACGTCTGAAGTTTCTTCATGGACAGAATAAGAAAGGGAAAGATGGATCCGTAATTCCCCCACAGCTTGCACTCTTTGCTTTGGCTACGCCATTGCAGTCTCCTTCCATCTTGGAGATCCGAACCAAAAACTTCATCTTCAGAACGAAGCACAGACTAGACTTCACACCTATAGGATGTGATGCAAAAGGAAGCTTGGTTCTGGGATACACAGAAGCAGAGCTGTGTGTTAGAGGAACTGGCTATCAGTTCATTCATGCTGCAGATATGATGTACTGTGCAGAGAATCATGTTCGAATGATTAAGACTGGAGAGAGTGGCATGACCATTTTCAGACTTCTCACGAAAGAAAGTGGATGGGCTTGGGTGCAAGCGAATGCACGACTGGTCTATAAGAATGGAAGACCGGATTATATTATTGCAACACAAAGACCTCTTACAGAGGAAGAAGGAGCAGAGCACTTAAGAAAGCGGAGCACACAGCTGCCTTTCATTTTTGCAACCGGGGAGGCGGTTTTGTACGAGACCTCGTTTCCCTTCCCAGGTCTAATGGCCCCCTCACAAAATAAACCTAAAGGTTCCTCAAGTAAAGGGTCCACTGCCAAAGCAACAGCTAATGAAGCACCTGTCAATCCTGCCTCCCTCCTGGGCGCCATGCTGAGGCAAGATGAAAGCGTGTACATTTGCCCTCCTGCTGCAAACACCTTTTCTTTTGAGAGCTTTTACAAAGATGGCAGAGGCGAACTGAGCAATAACTTTTGGCAAGACACTCTGGTACCCGTGGCAAATAACAATATGAAGCAAGAGGACGGAGCTTTTTCCCAGGTAAAAAGCGTCCTGCAGTCTTCAGAGGCCACCGACGTTTTACCAGAGGCTAAAAACAATGAGCTTTACAATATCATGAGAAGCTTGGGCATTGACTTTGATGACTTGGAGGTGATGCAACAAGACGAAGAGTTCTTTAGAAATGAGTTTGACTATCCCGATATTGGAGATATTGACGTGGCAGATGAAATCCTCACTTATGTGCAGGAGTCCCTAAACAGAAAACCGGACTGCATGTTTGTGAATTCACTTCCACAAATGGCTTGTGCGCAGGACTCCAGCAAAGTCACCCAAGATGCACCACAGATGCTTCAGCAACAGCCAAACCAAATGATGCCGCAACAGCTGTGTCAGAAAATGAAGCACATGCAGGTCAATGGCTTGCTGACCAACTGGAACCCCGTGGGCAGCGCCCCTCTGACTTACCAACAGCAGCAGCGGCCGCCGACTGAGCAATATGTACCTAGCCTCAATAACCTGCCGCAGGAGTTTTACAAATCTGAACTCAGCAGTGCTCCGTATACTTGCAAACAGGAATATATGCCTTACCAGGACTCCTTGCCTGCAGTGCCACTGCCTTCTAACCTTACACAGATGGACTTTGATCTTGGAAATGTGGAACAGTCGATGTACACCTCTTCCTCAAACTTGGATGGGTTTTTGGAATGTCTCCCACAGACTCCCGAGCTCCAGGAGTGTAGCGTAAATGCACAGACAGTCATGATGACTTCCCAGCCTTGCTATTCTGGGGCAGTGTCCATGTATCAGTGCCTCCCGGAACCTCAGCCATCCTGTATGAATCAAATGCAATATAACGCTTTGACGCCCGGTCAGCAACAGATCATAAACAAACAGTTTCAAAATGGTTTTGGTGGAGGAAATGTGAACAAAACATATCCAGCCCCGATGGATGTGGCAAGTAGCTCCCAGGCGGCCACCCTCCTACCGCCTCATCATCACCATCATCTTTCTGCAAATTCCAAACTTTATTCAGACTTGCCGTCGGGCGGATTCTTGTAAACGTGAGGAGGGCAGACTCTGCAGCGCTTCTGTTGGCCTCAGTAAACAAAGACTTGATGCTGAAAATGCTTTAAAAGCCACATTACATCCTAAAGAGTTTATTTGGGCTATTTGCACTTTGGTAGGCCACCGGCGGCTTATCTATTAGACCGGGCAGGCCACGTCCGGATGTAGAGAGAGAGAGAGTTATCCCAATTTATTAAAAGAACTTGTAATTTTCAGTGGGATATTAAGGCGATGTATTTTTTGCAATACATTTGTGTAATATAACCGCATAGGATAAATAAGATGAGGCAAACATTATATCTCCCCTTTCCCTGCAATCCAGCGGAATCGTTCCTCTGTCGAGCACTTATGTCCTTTGAATACCAATGGTATGTTTTACCATTTTCTAGAAAGTGTTTTCTTACCTTGATGATTTTATGCCTTTTTTAAAAAATTTAAAAAGTCACCTATGAAAAGCACTTACTTTTAAAGTGGCAGCCCCCTTCACTGTGTCTTGACCACTTTGCACTGTCCGATAGACTGGATTCATTAGAATGTGTCACTTTATTGCCTAGATCTGTTTTAGCTGGTGTTAACAGGTAGTGAACCCCAAACGTAGTCGTGATGTGTTATCCCGCCACTGGACTTTAATTTGGACAATCAGCTGGATGGTTTTATTTTACGAATCTTCAAGTCCAATCCAATTGTCTGATGTAGTTGTATATTCAATGCACTTATTTACAATCTCCCGACCTCGTAGATCTTGATGGAAGCCCATAAAGCACAATGGTCAGATCAATGTAGGGGTGCATTCACACAACTGTATGGGCCACAAAAAATACGGATGACGTCTGTGTTGCATCCATTTTTTTTATTTTGTTTTGCAGACCCAT</t>
  </si>
  <si>
    <t>Aryl hydrocarbon receptor repressor</t>
  </si>
  <si>
    <t>DN15510_c0_g1_i13</t>
  </si>
  <si>
    <t>-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</si>
  <si>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</si>
  <si>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</si>
  <si>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</si>
  <si>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</si>
  <si>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</si>
  <si>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</si>
  <si>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</si>
  <si>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GGAGAATAGCTTCACTTCACTAGCTGCGTCATGAAGCTGCAGTGTAGAGGCGCTCCATACACCTCACCAATTTCAGAGGTTCACT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</si>
  <si>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</si>
  <si>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</si>
  <si>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Aryl hydrocarbon receptor nuclear translocator</t>
  </si>
  <si>
    <t>AAGGCTCCCTCCTGCGTCAAGGACCGACTTAACCTGCTAGCTATGTCCTACGCCTTCCGTGCCCTACCGAGTGATTTCTATTGGATGGTTATGCTGTCAATCATATTAAGAGCGTCCCCTCCCACTAGAACCAAGATGAGTTGAGCTGCACGGCTCATATTCCCTTTTAGTTTGGGTGAAGAAAAAAAAAAAAAAAGCGACAACATCGTATCGCTGTCGCCATCTTGTTACCGGGCAGCGGGAGGACCGGACGCAGTGAAGAAGAGGAGGGGGCTATAAGAGCGGGGATGGCAGCGGCGGCCCACTCAGAGATGGCGTCTGATGTCCCTGCTCTGGGAGTCGCTGTGCCCTCAGGAAACCCAGGCTCCAGTGGCCAGGCCGGAGGGTCCATGGTGCAGAGATCCAACAAGCGTCGCTCAGGGTTGGATTTTGATGATGATGATGACGACTCCAACAGTAAATTTCTCAGGTGTGATGACGACCAGCTTCCTAATGACAAGGAGAGGTTTGCAAGGGAGAATCACAGCGAGATCGAGCGGAGGAGAAGGAATAAAATGACCGCCTACATCACCGAGCTCTCCGACATGGTGCCCACCTGCAGCGCCCTGGCACGCAAGCCGGACAAGCTCACCATCCTGCGCATGGCGGTGTCTCATATGAAGAGTCTGCGGGGAACGGGGAACACGCCCACAGACGGCTCCTACAAGCCGTCCTTCCTGACCGATCAGGAGCTCAAACACCTGATCTTGGAGGCGGCAGACGGCTTTCTGTTCGTTGTGTCCTGCGAGACGGGAAGGATCGTGTACGTCTCGGACTCCGTGACCCCTGTCCTCAACCAGCCGCAGACCGAGTGGTTCGGGAGCACCTTGTACGACCAGGTTCACCCGGATGATGTGGACAAGCTTCGGGAGCAGCTCTCTACAGCTGAGAACGCCATGACGGGGCGCATCCTGGACCTGAAGACTGGCACCGTGAAGAAAGAGGGTCAGCAGTCCTCCATGAGAATGTGCATGGGGTCCCGGAGGTCCTTCATCTGCAGAATGAGATGTGGGACCGCTGTCGTGGAATCGGCCGCCTTGAACAGGCTCAGCTTTATGAGGAACCGATGCAGGAACGGCCTAGGTCCCCCGAAAGACGGAGAGCCACAGTTTGTGGTCGTACATTGCACAGGATACATTAAAGCATGGCCGCCTGCAGGTGTCACATTACCGGACGATGACCAGGACGCAGGGCAGAGCAGCAAGTTCTGTCTGGTGGCCATTGGCAGGTTACAGGTAACAAGCTCCCCCAACTGCACAGACATGAACAGCATCTGCCAGCCCATCGAGTTCATCTCGCGGCACAGCGTGGACGGCTTGTTCACCTTCGTGGACCATCGATGTGCTGCAACTGTTGGCTACCAGCCCCAGGAACTCTTAGGAAAAAGCATTGTGGAGTTTGCCCACCCTGAAGATGAGCAGCTGCTGAGAGACAGTTTTCAACAGGTGGTGAAATTAAAAGGTCAGGTTCTGTCCGTCATGTTCCGATTCAGATCCAAAAGCCGTGAGTGGCTGCTGATGAGAACCAGCTCCTTCACCTTCCAAAATCCCTATTCTGACGAGATTGAGTATATCATCTGCACAAACACCAACATAAAGAACTCTAACCAGGAGTCACGACCAGCCTTGACCACCTCTATGCAGAGACCACCGCTAGCCCAGGGCCTCTCACACTCTCTGGAAATGGGTCCAGGACAATTGGCTGGCAGACAACAGCCTCCGCCACCATCAGAACTGGATGTGGTGCCCAGCAGGGATAATATGGGTGCTTATAACCACACACAGGTTCCAGTTCAGCCAGTGACGGCGGCAGTTCCTGACCACACCAAATCTCTGGAGAAGTCCGACACTCTTTATGGACAGGAGAGAGACTCCAGGTTTGCTGAAATCTACAGCAGCATTAACCCAGACCAGAATAAAGCACTCAATCCCAGCGGAGTCCCCGGCAATCAGCAGCTCTTCCCACAAGCCAGCACTTTCACATCTGCTCCCCGCCCAGTGGACAACTTCAGGAGTGGTGGGATGGTTTCTCCAGGCAACATCATCCAGCAGCCCGTGTCGGCCGGGCAGATTCTCGCCCAGATATCACGACATACCAGCCCCACTCAAATCAGCGGCACTAACTGGAGCTCGGGCGCACGTCCCTCCTTCACAGGGCAGGCAGCAAAGACCCAGTCGCCTCCGTTTGGGATGGGCAACTTCCAGACGACGCCTACTAACTTCAGCCCATTGTCCTCCCAGAGTTCAACCTCCTCTCCAGCGGCGGCCACGTACCCCAACCTGGCCGCTAGGACCAACAACTTCGCCACAGAGGTGGGACAGCCACGTGTACCCTTCCAGACACGGGCAGCGGACGCGGTAGGAGTGTGGCCCCAGTGGCAGAGCCAGCATCACGGCCAAAACAATGCGGAGTCTCACGTCCAGACACAGGGCGGCCAGTCCGAGGTCTTCCCAGACATGTTGTCCATGCTGGGAGATCAGGCCTCCAGTTACAACAATGAAGAGTTTTCCGAGCTCAACATGTTCCAGCCGTTCGCCGAGTAAGAGATGCCGCCAGTCGCACAGATCATGGAATCCGGATGCCTACAAATGAGCGTTTGCTCAGCTCCTCCCCCACCCCCAATCACTCGCTCCTTACTCTTGATCTCCTGACGTTCTCCAGGAGATAAGAAGACCATTGGCGGTAAGGCAGGTGGACTATACAAGATGGACGTTGCCACCAGGACATGGGGAGGAACCGTCACAGGGACACCACAGAACTGCCTTCTATATGAACTAAGGGGAGAGACCTGATCATGTTCTGTCTCTCTCTCCCCAACCCTCACCAGCTTTCCACCCCCCAAATATTTTACCACTGATTATTCGTCATTTGCAAAATCTGAATAATTCAGATTACAATAAGCACCCCCTCCCCCACCCCAAAACATTTCATTATTATGTAGTGACCTTAAGAAGACCCTAAAAGCTATCATTTTAGGCTCTATCAGGGATGAAACTTCATGCGTAGGATAATCACAAATGTAGTCGGTGCCTTTTTTGTATCACGTCAGGACAGGAAACCGCTAGACAATCACTAGAGGAGAAAGAATTTGTGCACCCACCCAGGGGAGTAGTGCACCTAACTATGCCCAGGGAGACCTAGGAAGGCCATGGCTTTCAGCAGATATTATATCAGGTGACCTCTCCAGGCCAGGGCCACCTTAAAGGGTTGTCATATCAGGGCGTATGGATGTTATAGGTGGGGGGTGGTCCTGCTCGCTGGTGGACACAGCCCGTCTATGCAGTATAGGGTCAGCCAAATATTTGTCAGAACTGGTAAAAGCTGATTAATAGAAGCTGGGTCCACAGTGATCCCAGACCGGTAGCGGTCGCATAGCTTCCATTAAGACAACCCCTCTAAGGGTGCATTCACACTGCGTTTGAAGTTTACAGTGGTTCACGTGCCGCAAGCGTCAAACGTATCCTAGAGGCAGAGAATGGCTATACAGCGGCACATGTCACGGATGAACGTCGGGGAATCGCCCTGACCGCCACCAAAGACGGCAAAGTGAATGCACCCTAGCCAAAAAAAAAAAGGGGCGAGCTCTCGTTCAAGTGACAGCCTGAAATCTGATAAAGCACATATGGATTGAAATCTTTTACCAGTGAGATTCAAGATGGCTGCCATTAAAAATAAAGTGAATGAAATCTCAACTTGCCGGCCTTTTTAGCACTTCATAGGAATGACCCTCCTAAACGACCTGTATATTTTTCTAAAAAAATTAAAACAGATACTATCTTCCTGTGTATCCGAGGCCGATTATTTTTTTATACATGAAGTAAACGTATAGGGGTTGTCCAGGATTTGAAAAACACGGCTGCCTTCTTCCAAAAACAGCGATGCAATGCTGCACAGAACCTGTGGACAGGTGTGGCGCTGTTTGTGGAAAGAAGCAGCCATACCTTTCAAATCCTGTACATCCCCTTTAAGTGTGGTCCTTTATAGCCAGCAGTGTAAAGAATATCTCTCCAAAAATTGAAAAAAAAACACAAAAATGGTAATACTGTTTTGCAATCTGCAATCAGCACCACACACTGGAGAGAGAGCGTCGATCGGATCTCGCGGATGATCCCTGAAAAGTCACCGCGTTACGGAAAATGTGAAAAAGAGATCTGTGTCCCCAAGAGAAAACCATTCTTAAATATCTCCATTTAAACAAAATTAAGAAATGATATAAGTGCCACAACTCCCACCAAAGGAGTATCCACGATGGCTGGCGAGACCAGAGCGGGCATGTCCTCACCACTCTGACCTATCAGCCAATCAGAGCACAGCAAACTGTCTCACTATAAAAAAATAAAATAATGCAATCCCACAAGTGTGTATTCACTTAACGGCTTCCTTAAAGGGGTCCCTCTAGCATTAGAGAAAACGTGACTTCTTCCAGTAACAGCGCCACCTCTGTCCGTGTCTGGTATTGCAGCTCACCCCCATTCACTTCCATTGAGCTGAGCTGCAATACCCCACGCAACCTGTGGACAGGTGTGGCGCCGTTACAGGAAGCAAAGCATGTTTTTTTCTGATTTTATACAACCCTTTAGAAACTAAGGAGTGAATGGGTCTGAATACTTTTGCAATTCAAAGATGAATGACAGGTTTGTTTATCTTGACACCCAAAAGTCATATGCAGCTCCTTAGTTGCGAGGCTGTGATATAATAATTGATATCTATGGAACTTGGGCCCCAAATCTGTAACAGGCCCCCACCTATAGTGCCAACTATAATACTGGTGTTTTCCTATACAGGCACCAGGGCTGGGTACAACAACGCCCCCTATGGCCACAGGCCTACAGATGCCAACAGGGCCTTGACTTGCAGGTTATGCCAGTATTTGTGCTTAGTGGATCGCCAATGGTTGCCCATGTTCTCTACCTTAAAGCAGTAGGCACCCGGGATTAAGGGGCCCATATTTAGTGCCACGCACTGGCCAAACGATCGCCTTTGAACCACGTTCTCCTCGTACGGACGTCCTAGTGGATACCAAGTCCTACTATATAAAACCACATTCTCTGTAAATAGTGTTCAAGTGATTTCAGCAGCAAAAAAAAAATCAAAAATCAAAAAGTCATTTCAGAAAAAGGCACAGATGCTGTCCTAATGGTCGGTCCTGGCCGAGGAGGAGATTCGATCTCACGTGTACTCCGTCTTCCGGATATAGTTGGATGGCACGTAGCCCCGCCTTCCTTCTACTTCAGCCAACCACCATTCGCCGTTTCCATTCATATCTCGAAATTCCAGGATCTTGACCCTCTGATTGGCGATGACTGAGAGTTCATTTGGAGAGCGCGCTTTAAATGAGTAAACTGCGTAATACACCTGGTTCCCCTCCAAATCACCTCCCTCCGGCTCCACGTCACTTCCCATCGGTGAAGGCGTCTTTTTTCTATACGGTTTGCGATTAGCAGCATTTAACCCTTTGTCTCCGCTGTTCTGTAATGTCGACACACCTCCGTTTTCAGTTTGGCTCCCCCTTCGACTAGAGTCGCTCTGTTCGGGACAGTCCGTGGTGATCATGTTCTCCTTTTCCATAATTCGTGGGAGTGGACCAGAGTCTGTTTCACTAAACCTTTTTGAGGCCATCTCAACGGGAAAACTAGATTTGGAAGGAACGTTGGTGTCCAGGAGACCGCTGCTCGGCACGGAGGACTCCATTGAAGACCTTGTGGTGGAGGCGGTGGTGAAACTCACAGAGCCAATGGTGGGGTTGATGGTTAAAGTGCTGTTGCTGTTCTGTCTTGAGAAATTTGGAGAGGAGCCACCGTAGCCAGACTCGGTGGAGGAATGACTGGCGATAGATGCGTCTGAATGGCTGTGCCGGGTGTTGTACGGCCTCAAAAAGGAGCTGTATACAAAACCTTTCGTCACTCCATTGTCTACCAGCCACCGATTAGGACTACCCATTGGGTCCTGCTGCTTAATGACACCAACCAGATCCCCCTCCTGTACACAGACGTCCAGGTCCTGGGCAGCATTGAAGTTGCGTTCAGCCTGGTAGAGTTTTTCAGGGGGGTACCTAGCGAGAAGCAACGCCCGATGTTCATCCAGCTGTGGGATGTATTTGGCCGGGCTTGGTACGGTCTTTCTAGCAGATTGCCGTTCAATAGTTTTCCTCTCAAAAGGCTTCTTGGCCGGGGGAGGGTTCTCGGGGAAGAATGTGAAGACCTGGAGCTGTTCTAGAACCTTGCTGTGCTCTTCCTGGAATAAAGCAATGAGGTTCCCCTCTCGGCCTCCGATCCCCAGCAGTGAAAGAAGTGGTTTCAGCTCCTCCAAGGCGAGCCTCACAAAGTCACAGTGGGCGTTGGCGTAGCCACGGATGCAGTTCGCAAACAACTCCTTGGCGTAATTGTGAAATTTGGGCAGCTCGTCCAGGAGCTGGGCGTTCAGAGCTTCATAGTTGTTTCTGGCCGACTGCAGCTCCTCCAGGGTCTTCTTGTCCTTCAGTTTCTCCGCTCGCTCGGTGCAGTTGTGATAGTCCAGGAGCTTGTCGAAACGTTTCTGCACCAGCTTGTGAGGTCCGGCAAACATGGTGAGAAGCTGGTTCAAGGGGGAGATCACCAACTTCTCGGTACGTTCTTTAAATTCTGCAAACAGCTTCTCACTGATGTGACGATGAGCCTTCTGAAATTTCTCCAGGTCACTGGTTCCTTTGTCTGTGTACAAGTCCCACATGCTCATGGCAGCCAGAACTTTCACACAGGCGGATTCCCTGATGTGCTGGAGATAGACAGATAGGTCACGGATGAAGGACTTGATCAGCCGCTCCTGCATTCTGAAGTTCTTCTCCGTCTCCTCAAACGCTTCGTCTTTGATCTGAGGGGCGAGTCCGGTGAGATGCTTCAGGTGGCTGCTCACCCGGTTGGATTTCTTGATGATGGAGTGGATGTTTAGTTTATAGATCTTGTCGATCAGACTCTCTTCATCTCCTTTCCGGTACTTGACAACCAGATCCTTCCGTCGTTTGAACTCGTTAATGTTGACGTTGATCTCCTTCGCCGCTCGTACAGCGTCCTTGATGGGGTTCTTGTCAGGGTGAGACTCCGGGGTCGCCCCTTGAAGCTCCATGAGGAGTAGAGGGTAACGCATTATCCTCTGCACAGGCTTGATGAGAAACGAACCTATGTTTATATAGTTGGTGCGCCCCCATTCTTGGTAGAGGCTCTTCACAGTCGCCATACACTCCTGCAGGCTTCTCTGGAACTTTTCGTTCTTCTCGTAGGCTTCCAGCAGCGCGATGGTCTCTTCGTGATTCTGGCAATACTCCTTGTACACAGACTCCAGCTCCATCCGGTGCTCAAGGAATATCAAACCGACAGAGTCGCAGTTCTCCAGCGCCCCCAAGAACATCTTCGTCAAGCTAATGACCGAATGAATATTTCCAAACAGAACGTCAAAATCCACATTCGTCATCTGGGTGGCCTGTAGGGGGAGCATGATGTACTCCACGCAGGTCTCCAGGTCTCTCAGGTAGTCACGCTCTGTCTGGAGCAGCTCCTCGATGACCTTGGACCTCTTCTCCAGCATCCTCGTCTCGGAGTTCTCGGCCGTAGACGCAGCAGATGGAGACTCTTCCAGGGCTTCGGGTTGCGAGGACAAAAGAGTCATGTCTTGTTTTTTCCTTCTGTTTTGCACAAATTCTGAATGCCGTAGACTGCTAGGAGCCGTCCTTCTGTAAATGCTATTCCGTTTCATAGAATCTGTACTAGACGCCGATTCGGCCTTCCCATGAGTTGGCTGATCGTTACTTTGAGGCCTCCCGGTTGAACGGTCGTCTCCTTGGTTGTTATAATCCACATCTGATCTCCGATCTTCAGGTTCATCAAATTCATGATAACCATCGCTCCTCTCTGGTCTGTAATGAGGACCATTAGCTAAATCAATCGTCCTCGGATCTTCCCAAGAACTTCCATACTGGTCTCCCTTGAGTTTTGGCTGCTTTTCAGTATTTTTATACCCATCGTAATCCCTGTATCGATCGTCCGTTGCATTTCTGTCGATGTAGTCTTCCAGTAGATCATCGCTGTTCAGGTACAAGTCAATTTCTTCCGGGGGATTGTACTCAAAATCATAAGCCATCCGTTTACATGAGGTAGTAGGCTCAGCCTCAAAATCCAAAGACCGACTTCTGTCATAATTCCGCTCTTCGACATACTGGTCTACCAATCTTTGATCGTCCACGACATCAATAGAATCACAATCCAAAGGTAAGAAGTCGTAACGTCGTGAGGTGGTCTTCTTGGAATTGCCTGTTGGCCCAGGTTCTGTTTTATCCCTTTTGTAATCCACAGAGTCCCTCTCGGAGGGTCTACATCTACTACTACTCGAAACTTCAGGATACCTAGAAGAACCTACATCCTCACCTCTGGCATGATGGTCCTTCGTCCTTCTATAATCCCTTTGGTCATAATCCAACTTTTTCCGTTCCCTATAAGGGTCAGTCCTATAATCTCGGACGTCTTGGTCGTAGTACCTCTTTTCGGAAGACTGATGTCTCCTTTCCGTTTCATAGCATCGGTCCGTTTTTCTCTGGTGATAATCCCAATAATAACGATCTTCATCTACGAGCTCATCTGAACAATAAGTGTCGTACTTCCTCATATATTGAACATCTAAGTCCCTGGGGTCTTGATATGAATATCTATAGTCATTGTAGCCATCATGGCGGGGTCGCCTGTCTCCATACCGGCCACCATCATGCCTATATTTAACGGGACTAGTTCTAATGTTCTCCAAAGTGTCATAATATCTGTCCATGTTTGTCTTACCATCATAATACTCCTCTTGGGATCTCCTGTAGTAGTCGTCAGGCACTCTGTAGTCCTTGGGCACCTTCTCATTGCCTCGGCTTTCGTAATAGTATTGTTCTTTCCTCATAGGCAAAGTTCTATGTTCTTCAGCATATCTCTGCTCCCGGTATAACCTTTCCTCTTCGTGGAGCCTACGTTTCCCTATATTCTGGCAGTCTTCATACTCCCAGCTCGGTACATGCAGGTCTCTCCCAGGAACTGTAGACTGAGTCCTCGAAGTGCGGTACTGTTCATGCTGCAAGGCACACATCCTTAGAAATGTCTTCTCGTTCACCAGCCTCGGGCTGGCAAACAACTAGGACAAGCCCATTGTGTGGTCATCAACTCAAGCAAGAAGGCATGAATGCGCGAACCACAGTGCGGAAAAGAAGTCTCCATTGAACGGTCTACTCTCCGGCCAGAAAAAGTTGTATCTCACCAGCTTTCAGCATACCTGCAGACACTCCCTTCTGTTCCTTCTCGCTGAAACTCAAGCCCTTG</t>
  </si>
  <si>
    <t>Aryl hydrocarbon receptor nuclear translocator 2</t>
  </si>
  <si>
    <t>GTACGGAGATTCGCAGCTCTCGCGGTATCTCTCCTGTCAGCCCCGGACACCGGCAGCACAAAGGAACCGGACACTGGGGAGGGGGAGGCGGCGCCGTAGAACCTGTGCACTTCTCACCCACCACAATGGCGACGCCAGCAGCCGTGACCCCCAGCGAAATGACCGCAGACATACCAGGATCAGTGACTTTACCAGGAGCTGCCATGACGGCCGGGCAGGTGAGAATGGCTGGCCCTTTGCCTTCACGGGGTGGAAAACGACGGTCAGGGATGGACTTTGATGATGAAGATGGAGAAGGACCTAGTAAATTTTCAAGAGAGAATCACAGTGAAATTGAAAGACGTCGGAGGAATAAGATGACACAGTACATCACAGAGCTGTCCGACATGGTTCCCACCTGCAGTGCCCTCGCACGCAAACCTGACAAGCTCACCATCCTGCGCATGGCTGTATCCCACATGAAATCCATGAGAGGGACAGGAAATAAATCTACGGACGGAGCTTATAAACCCTCCTTCTTAACAGAACAGGAACTGAAGCATCTTATACTGGAAGCTGCAGATGGATTTCTGTTTGTTGTGGCAGCAGAAACTGGACGAGTGATCTACGTTTCTGACTCTGTTACTCCGGTTCTGAACCAGCCCCAGTCAGAATGGTTTGGCAGTACTTTGTATGAGCAGACCCATCCTGATGACATTGAGAAGCTCCGAGAGCAGCTGTGCACTTCCGAGAACTCCATGACAGGACGTATTTTGGATTTGAAAACGGGCACAGTGAAGAAAGAGGGCCAACAGTCATCTATGAGAATGTGTATGGGATCGCGGCGTTCGTTCATATGCCGGATGAGGTGTGGTAATGCCCCACTGGATCACCTGCCTCTCAATAGAATCAGCACAATGCGAAAGAGGTATAGGAACGGGCTTGGACCAGTGAAAGAAGGAGAGGCTCAGTATTCTGTAGTACACTGTACGGGGTACATTAAGGCCTGGCCTCCAGCAGGTATGACTATCCCTGAAGAGGATGCCGAGGTTGGACAAGGAAGCAAATATTGCCTGGTGGCTATCGGCAGACTGCAGGTCACAAGTTCTCCAGGGAGCCTGGATATGAATGGAATGTCTCTTCCCACCGAATTCTTATCACGACACAACACAGATGGTATCATCACATTTGTAGACCCTCGGTGCATCAGCGTAATTGGGTACCAACCACAGGATCTCCTGGGAAAGGACATTATTGAGTTCTGCCACCCTGAAGACCAGAGTCATCTTCGAGAAAGTTTTCAGCAGGTGGTGAAGCTGAAAGGGCAGGTGTTGTCAGTGATGTATCGTTTCCATACCAAGACTCGAGACTGGATGCTACTCCGCACGAGCAGCTTCACTTTCCAGAACCCGTACTCTGATGAGATTGAATACATTATCTGCACAAATACCAATGTGAAGCAGGTCCAGCAGCAGCAGGCCGAACTAGAGGTTCATCCAAGGGACAGCCTGTCCTCCTATGACCTGTCACAGGTGCCTGTCCCAAATCTCGCAGGAAATGTACACGAAGGTGGGAAGTCTGTGGTTGATAAGACGGAATCCTTATTTTCCCAAGACCGGGACCCTAGGTTTGCTGAGATGTTTGCTGGAATCACAGCCTCTGAGAAGAAGATGTTGTCAGCATCCAGCAGTGGGACTCAGCAGTTGTACTCAACAGGAAGCCCCTTCCAACCCGGCCACAGTGGCAAGACCTTCAGCTCCTCAGTTGTCCATGTGACTGGTGTGAATGAAATTCAGTCTCCAGCGGGCACTGGGCAGAACTTAACGCAGATATCACGCCAGATTAATGCTGGACAGGTCTGGACAGGAAGCCGGCCGCCTTTCCAAGGACAGCAAATTACCACACAATCCGGAAAAGCTCAAACTTCCCCATTTGGTATTGGAACAAGTCACACATATACGTCTGACCCATCTACATACAGCCCACTGTCAAGCCCAGCCACATCGTCCCCCAGTGGAAATGCTTACTCTGGCCTGGGAGGAAGGAACGCTGCATTCACTGAAACAGGGCAGAGCAGCAGCCAGTTCCAGGGACGGGCGTCAGAAGTCTGGTCTCAGTGGCAGAGCCAACATCATAACCAGCAGAGCAATGACCAGCACTCCCATCAACAGCCAGGCCAGGCCGAAGTGTTTCAGGACATGTTACCTATGTCTGGAGACCCCACTCAAGGAACCGGTAACTACAACATTGAAGACTTTGCAGATCTGGGGATGTTTCCACCTTTTTCTGAATAATCTCATGGAAGCAATCTCCTTTTCTGTGTTACCTGTGTCAGCTTTGTATTGTGAGACAGTGAAGACCACAGACGGTATTATCGCTGCACTTATACTTGCTCCCTCAATGGCATACATCTGGCGTGTCTGTCCGTAAAACCAATTTACCGTAGATCCCAACCCTCGCAAGCTGCAAGGCTTCATATTAGCCTGTCGCTGCCTCAAGCTCCAACTCAGTGATGCCTTCATGTTACAGACCTCAAAGTGTAAGAGCAAGACGGCAAATCCATTGCAATCAACTGGCGTATCGTCATACAAAATGACACTGGCTGCTACGATGGTTGCATACGCTGTAACTGGAAATCAGTCTTCAGATTATGAAGCCTAGAATATGATGGCCATAACATATATATATATGACCTAGGGAATCATTTGTCTGTCTCCACAATATCATGTGAACAAATACCATTGCTCAGGTCTGTCTGTTATATAACACTCAGATCCCCTGTCCTGTAATTTCCCATGGACTCCCATAATCCGCAGTGAACTGGACAGTTCTTATGTCTTTTACATTGACCAGTCACATGGGTACTTAATTGTCAAGCTGTTATGTTATGTGAAGCGTATACATTGTGTATTTTGTACTACTGAATGTCCTGTACTAATCCTCATACTGCATAGTCTGACTGTGCAGGGTTTTGCTAACGTCATTTCATTAAAGAGTGACAATGGCCATGTTGTTGGTCGTCATAATGATTTGTGAATTTTTCTGCAGTTGTGTGATTGACCAGTTTGCCCCTTGTTGTAAACTGGTGCGGTCAAGAATTCAGTCAGATGGTTCTAAAATTGTAGAGTCTAAATGGATGTTATAGGAAGCACCAAGTAAGAAACTGCTGAGTTTCTGAGAACTTGAAAATAAATGAATTACAAGATCGGAAGAGC</t>
  </si>
  <si>
    <t>considerarlas como una, la 11, 12, 16 y 17</t>
  </si>
  <si>
    <t>considerarlas como una,la 6 y 8</t>
  </si>
  <si>
    <t>sin</t>
  </si>
  <si>
    <t xml:space="preserve">da para otra proteina, Dynamin binding protein </t>
  </si>
  <si>
    <t>descartar???</t>
  </si>
  <si>
    <t>isoforma DN9217_c0_g1</t>
  </si>
  <si>
    <t>sumas</t>
  </si>
  <si>
    <t>promedios</t>
  </si>
  <si>
    <t>Problemas:</t>
  </si>
  <si>
    <t>muy bajos niveles de expresión</t>
  </si>
  <si>
    <t>la i1 es prácticamente inexistente, los controles dieron 0</t>
  </si>
  <si>
    <t>para i1, o para todas, usaría el promedio general de los controles para normalizar a todas!</t>
  </si>
  <si>
    <t>Buenas:</t>
  </si>
  <si>
    <t>todas las isoformas aparecen</t>
  </si>
  <si>
    <t>la suma de sus fragmentos coincide muy bien con los TMM de la isoforma unificada</t>
  </si>
  <si>
    <t>varias especies</t>
  </si>
  <si>
    <t>EL OK ES PARA Activin R???</t>
  </si>
  <si>
    <t>MEDIA GRAL CONTROLES</t>
  </si>
  <si>
    <t>Mock_1</t>
  </si>
  <si>
    <t>Mock_2</t>
  </si>
  <si>
    <t>MAZ_6h_1</t>
  </si>
  <si>
    <t>MAZ_6h_2</t>
  </si>
  <si>
    <t>MAZ_24h_1</t>
  </si>
  <si>
    <t>MAZ_24h_2</t>
  </si>
  <si>
    <t>CLP_6h_1</t>
  </si>
  <si>
    <t>CLP_6h_2</t>
  </si>
  <si>
    <t>CLP_24h_1</t>
  </si>
  <si>
    <t>CLP_24h_2</t>
  </si>
  <si>
    <t>Normalizado</t>
  </si>
  <si>
    <t>TMMs</t>
  </si>
  <si>
    <t>x Controles</t>
  </si>
  <si>
    <t>Promedios</t>
  </si>
  <si>
    <t>ES</t>
  </si>
  <si>
    <t>para Isoforma</t>
  </si>
  <si>
    <t>LOS PROMEDIOS COINCIDEN</t>
  </si>
  <si>
    <t>ENTRE TRANSCRIPTOS Y LA ISOFORMA SUMA</t>
  </si>
  <si>
    <t>MEDIANAS</t>
  </si>
  <si>
    <t>Chi-Square = 8,571429 df = 4 p = ,0728</t>
  </si>
  <si>
    <t>KW</t>
  </si>
  <si>
    <t>Kruskal-Wallis test: H ( 4, N= 70) =4,179413 p =,3823</t>
  </si>
  <si>
    <t>Chi-Square = 4,000000 df = 4 p = ,4060</t>
  </si>
  <si>
    <t>TRANSCRIPTOS IND</t>
  </si>
  <si>
    <t>ISOFORMA SUMA</t>
  </si>
  <si>
    <t>Kruskal-Wallis test: H ( 4, N= 10) =5,563636 p =,2342</t>
  </si>
  <si>
    <t>SIGNIF</t>
  </si>
  <si>
    <t>CLP6 vs Control</t>
  </si>
  <si>
    <t xml:space="preserve">tend para </t>
  </si>
  <si>
    <t>MAZ24</t>
  </si>
  <si>
    <t>GSTA3</t>
  </si>
  <si>
    <t>promedio C</t>
  </si>
  <si>
    <t>Chi-Square = 8,000000 df = 4 p = ,0916</t>
  </si>
  <si>
    <t>MEDIANA</t>
  </si>
  <si>
    <t>Kruskal-Wallis test: H ( 4, N= 10) =7,090909 p =,1312</t>
  </si>
  <si>
    <t>diferencias:</t>
  </si>
  <si>
    <t>C</t>
  </si>
  <si>
    <t>AZ6</t>
  </si>
  <si>
    <t>AZ24</t>
  </si>
  <si>
    <t>PF6</t>
  </si>
  <si>
    <t>PF24</t>
  </si>
  <si>
    <t>Kruskal-Wallis test: H ( 4, N= 10) =6,000000 p =,1992</t>
  </si>
  <si>
    <t>GSTC</t>
  </si>
  <si>
    <t>Kruskal-Wallis test: H ( 4, N= 10) =4,690909 p =,3205</t>
  </si>
  <si>
    <t>Chi-Square = 10,00000 df = 4 p = ,0404</t>
  </si>
  <si>
    <t>dif:</t>
  </si>
  <si>
    <t>Kruskal-Wallis test: H ( 4, N= 20) =9,542857 p =,0489</t>
  </si>
  <si>
    <t>C R:7,5000</t>
  </si>
  <si>
    <t>AZ6 R:5,5000</t>
  </si>
  <si>
    <t>AZ24 R:9,5000</t>
  </si>
  <si>
    <t>PF6 R:13,000</t>
  </si>
  <si>
    <t>PF24 R:17,000</t>
  </si>
  <si>
    <t/>
  </si>
  <si>
    <t>vívora…</t>
  </si>
  <si>
    <t>incluir?</t>
  </si>
  <si>
    <t>PARA 4</t>
  </si>
  <si>
    <t>Kruskal-Wallis test: H ( 4, N= 10) =7,963636 p =,0929</t>
  </si>
  <si>
    <t>Dif:</t>
  </si>
  <si>
    <t>Kruskal-Wallis test: H ( 4, N= 20) =9,271429 p =,0547</t>
  </si>
  <si>
    <t>Chi-Square = 2,000000 df = 4 p = ,7358</t>
  </si>
  <si>
    <t>PARA los 4 no anda</t>
  </si>
  <si>
    <t>Kruskal-Wallis test: H ( 4, N= 40) =7,366463 p =,1177</t>
  </si>
  <si>
    <t>Los 2 restantes por separado no dan</t>
  </si>
  <si>
    <t>GSTP1</t>
  </si>
  <si>
    <t>Xenopus</t>
  </si>
  <si>
    <t>No están unificadas…</t>
  </si>
  <si>
    <t>Las 3 tienen distintos niveles de expr y responden diferente…</t>
  </si>
  <si>
    <t>Podemos razonablemente descartar el 1ro, de muy baja expresión…</t>
  </si>
  <si>
    <t>Kruskal-Wallis test: H ( 4, N= 20) =14,91429 p =,0049</t>
  </si>
  <si>
    <t>no unificadas, como otra variante</t>
  </si>
  <si>
    <t>probamos juntar, pese a que la 1ra parece caer más que la 2da en CPF</t>
  </si>
  <si>
    <t>p = ,0916</t>
  </si>
  <si>
    <t>p =,0815</t>
  </si>
  <si>
    <t>p = ,4060</t>
  </si>
  <si>
    <t>p =,4628</t>
  </si>
  <si>
    <t>#1 solo</t>
  </si>
  <si>
    <t>#2 solo</t>
  </si>
  <si>
    <t>juntos</t>
  </si>
  <si>
    <t>Es muy parecido al anterior!!! Juntables?????</t>
  </si>
  <si>
    <t>Kruskal-Wallis test: H ( 4, N= 20) =11,24286 p =,0240</t>
  </si>
  <si>
    <t>descartable!</t>
  </si>
  <si>
    <t>Parece oportuno usar solo el 3er fragmento</t>
  </si>
  <si>
    <t>p =,1992</t>
  </si>
  <si>
    <t>solo 3ro</t>
  </si>
  <si>
    <t>Kruskal-Wallis test: H ( 4, N= 20) =6,214286 p =,1837</t>
  </si>
  <si>
    <t>Isoforma diferente?? Responde igual</t>
  </si>
  <si>
    <t>Isoforma de Bufo bufo</t>
  </si>
  <si>
    <t>GSTP2</t>
  </si>
  <si>
    <t>Figuran no unificadas… responden distinto</t>
  </si>
  <si>
    <t>1ro</t>
  </si>
  <si>
    <t>2do</t>
  </si>
  <si>
    <t>3ro</t>
  </si>
  <si>
    <t>Kruskal-Wallis test: H ( 4, N= 10) =8,290909 p =,0815</t>
  </si>
  <si>
    <t>Kruskal-Wallis test: H ( 4, N= 10) =4,036364 p =,4011</t>
  </si>
  <si>
    <t>No son unificables por respuesta</t>
  </si>
  <si>
    <t>Descartar!!!</t>
  </si>
  <si>
    <t>Kruskal-Wallis test: H ( 4, N= 10) =7,418182 p =,1154</t>
  </si>
  <si>
    <t>GSTT1</t>
  </si>
  <si>
    <t>Muy baja expresión, mucho error…</t>
  </si>
  <si>
    <t>Kruskal-Wallis test: H ( 4, N= 10) =4,254545 p =,3727</t>
  </si>
  <si>
    <t>GSTT3</t>
  </si>
  <si>
    <t>Kruskal-Wallis test: H ( 4, N= 10) =8,072727 p =,0890</t>
  </si>
  <si>
    <t>M-GST1</t>
  </si>
  <si>
    <t>Absolutamente nada que ver…</t>
  </si>
  <si>
    <t>descarto la 2da por ser de baja expresión, y mayor dispersión</t>
  </si>
  <si>
    <t>Kruskal-Wallis test: H ( 4, N= 10) =7,854545 p =,0971</t>
  </si>
  <si>
    <t>MICROSOMALES</t>
  </si>
  <si>
    <t>M-GST2</t>
  </si>
  <si>
    <t>Descartado</t>
  </si>
  <si>
    <t>La 3 responde distinto, bajos niveles con mayor dispersión: descarto.</t>
  </si>
  <si>
    <t>D:</t>
  </si>
  <si>
    <t>Kruskal-Wallis test: H ( 4, N= 10) =7,745455 p =,1014</t>
  </si>
  <si>
    <t>isoforma Vacuno</t>
  </si>
  <si>
    <t>M-GST3</t>
  </si>
  <si>
    <t>Kruskal-Wallis test: H ( 4, N= 10) =7,636364 p =,1058</t>
  </si>
  <si>
    <t>Isoforma Humano</t>
  </si>
  <si>
    <t>Kruskal-Wallis test: H ( 4, N= 10) =6,436364 p =,1688</t>
  </si>
  <si>
    <t>DN108132_c0_g1_i1</t>
  </si>
  <si>
    <t>PON2</t>
  </si>
  <si>
    <t>Serum paraoxonase/arylesterase 2</t>
  </si>
  <si>
    <t>CAAAAAGTTCATCTATGTCTCTGATCTGACTGGTCACACAGTGAGCGTGTTAGAGAAGCAAGCCAACTGGTCTCTGTCTCTAGTAAAGGTGGTGCAGGTAGAGACCCTCCCGGACAACCTCTTCGTGGATCCAGTGACAGGAGATATCTGGACAGGAGGTCACCCGAATGTTTATAAAGTGTTCTTTTACAACAAAGATGATCCTCCTGGGACAGAGGTTGTCCGTATTCAGAACATTCACTCGGACAACCCCATAGTGACCACCGTTTATGCCAACAATGGCTCCGTCTTACAAGCCTCATCCTGCGCCGTCTTGTATGGCAAGAAACTTCTCGTCGGCACAGTATTCCACAAAGTTTTGTACTGCCCGTTTTAATAAACAACTTGAGCTGCGGAGTGCTGCTCCGGAGGCTGAAGAACTAGGTTTGGTCAAAT</t>
  </si>
  <si>
    <t>Meleagris gallopavo</t>
  </si>
  <si>
    <t>paroxona y otras proteinas hipoteticas</t>
  </si>
  <si>
    <t>para paroxona &gt;70%</t>
  </si>
  <si>
    <t>DN48728_c0_g1_i1</t>
  </si>
  <si>
    <t>TTATTTTATGCACTTATATTCTGCAGCGCTTTACAGACATTAGCATCACTCTGTCCCCAATGGGGCTCACAATCCTAAGGTCCCCATCAGTATGTCTTTGGAATGTGGGAGGAAACCAGAGGAAACCCACACAAACACGGGGAGAACATACAAACTCCATGCCGATCTGCAATTCTCTGTATATTCTATACTTCAATCATCTAAATTTCTCCATTTACAAGAGGGAAGAGAGAGAGAGGTCACGTAATTGTCAACATCTGCATTAGGAGAGGGGCTGTCACAGTGTATTGGCGTCATCACAACACTCCTCAGTTATCTCCATATTGTA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</si>
  <si>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sin resultados para PON2</t>
  </si>
  <si>
    <t>para paroxona &lt;70%</t>
  </si>
  <si>
    <t>DN48728_c0_g1_i4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</si>
  <si>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</si>
  <si>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DN48728_c0_g1_i6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</si>
  <si>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GGAGGCGACAGTGTGCGATATTTCCTGTTCGCAGTCTATAAAGCAGTGGTGT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</si>
  <si>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ok paroxona y otras proteinas hipoteticas</t>
  </si>
  <si>
    <t>DN15918_c0_g1_i1</t>
  </si>
  <si>
    <t>CYP1A1</t>
  </si>
  <si>
    <t>Cytochrome P450 1A1</t>
  </si>
  <si>
    <t>CTTAACATGACATACAAATATGCATTTCAAGAGGAAAAAGTGAAACAGTAGAAACAAGACAAACTTGTCAGGCTGAATAACGACTGAGGACATAAAATTCTTCTTCCATTTCTGCTCACTGCTGATTTGCTGGGAAATTAAACTGCATTACCATGGCATCAGTTGTCTATAATTTCCTGGGCGACTTGCTTTCATTTCATATGTCTGCTCTTCTAATTGCCTCTACTCTTTTGCTTGTTTTGGGATTGCAAAGAAAACAGAGAATTTCCATTCCAGGCCCATGGGCACTGCCTGTATTTGGAAACTTTTTTCAAATTGGAGACCAAGTCCATGTATCCCTTACAGAAATGAGGAAAATATATGGAGATGTTTTCCTGATAAAATTAGGCTTGATGCCAGTTGTGGTTGTCAGCGGTTTTGAGACAGTAAAAAAAGTTCTTGGTAAACAAGGAGAGCATTTTGCCAACAGACCCAACTTGTATTCTTTTTCACTGCTGGCTGGTGGAAAAAGTATGACATTTTCAGAAAAGTATGGTGAAACTTGGAAAATTCTTAAGAAGGTTATGAAGAACGCTTTGAGGACCCTATCCAAGTCAGAAGCTAATTCCTCGAACTGCTCCTGCCGCCTTGAAGAATATGTTTGTGCAGAAGCATCCGATTTAGTTAATACAATGCAACAACTCTCAAAAGATCATGGAAGCTTTAACCCATCCTCTTTAATAACTTTGACCGTTGCTAATGTGGTATGTGCCCTGTGCTTTGGTAAGAGGTATAACCATCATGACAAAGAGTTTCTCCGCATCATTGAGATTAATAATGATGTCCAAAAAGTATCAGGGGCAGGACTTCTTGCTGATTTCATTCCATTTTTCAAGTTTTTGCCATCATCGAGTTTAAACGAGCTAAAAAAATTTATACAGGCTTTTAATGATTTTATTGCTAACTCTGTACAAGAGCATTATGGATCTCATGATG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</si>
  <si>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solo con un resultado para CYP con el 70%. Luego el 100% de homologia da para el genoma deEcheneis naucrates ¿?</t>
  </si>
  <si>
    <t>ok (con % homologia &lt;70)</t>
  </si>
  <si>
    <t xml:space="preserve">son la misma secuencia </t>
  </si>
  <si>
    <t>DN15918_c0_g1_i2</t>
  </si>
  <si>
    <t>CYP1A3</t>
  </si>
  <si>
    <t>Cytochrome P450 1A3</t>
  </si>
  <si>
    <t>Oncorhynchus mykiss</t>
  </si>
  <si>
    <t>CTTAACATGACATACAAATATGCATTTCAAGAGGAAAAAGTGAAACAGTAGAAACAAGACAAACTTGTCAGGCTGAATAACGACTGAGGACATAAAATTCTTCTTCCATTTCTGCTCACTGCTGATTTGCTGGGAAATTAAACTGCATTACCATGGCATC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</si>
  <si>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DN8607_c0_g1_i1</t>
  </si>
  <si>
    <t>CP1A1_SPAAU</t>
  </si>
  <si>
    <t>GCTGCTATGATGTTTTATTATCTCACAGAGATTATAAGAGTATACAAGTATTCACAACGTATGTCATTATAACATTACAAAAATATACCATTCACATAAAGCTTATTTCTGAATATTTAAGACATTTATCACCTAAAAGTGAAACTTGTATTTGTAGCCTGGGTTCTTCTACCAGAGACATACAGTATAACATTAACTATATTGGATCTGTGAATATACAAGTCCAGACATGGTTCACTTTATGTCTCAAGCATGTGTGGCAAGATTTGGCATTATTTTTTATATACAATGGTTAAATAGAATTTGCTGTATACAGGCAAATAGTTCTAGTTTTTCAAGGATCCTCAGCAATAGGAGAACCTTTTAAATTTGGCTACAAGCAGGTAATGAATTACGTAGAAATAAGTACTCCCCCATTAGATTCTCCCCCACTGCTCCAGTCCTGATGTCGCTTACATCATTGAGATAACCACCTCAGCCAATCATTAGTCTCCGCATTCACATGTTGGCATTGGCATTGAGTCCACTGATTGACTGCAAGGGTCATATCAATGAAATAATAACCGCAGGACTGGTGGTGACCACCAAAGCAGAGGGGGGTTTTCACAGATGAGGGCTGGTTTTGCTTTTTTATTGAAAGGGTCACTGAATATTCATAACTTTTGACAGGTTATAATGACCCATCAAAGGTTTTCATCTTTGATCACTAGAATGAGGACAGAGAAGAGCTCACATATCACACTATTTCTCCTTAATGCAGAGGAAGAAGCAAGATGGGCTTAATAGAAAGTCCATGAGCCCATTTAAATTACATCCCCTGCAATGAGGAGAGAGAGTGCCATATGCACTTGTTCTAGTGCTCATGGGGGGTCCTGGAACGTAAAACTTCCCACAAATCAAAACTTTTCTGAAAAATCAGAGACCCTGAAATAATAGTCCCTGCTTGTAGACAAATTTCACAAACTCCCAGAAAACTCCTTTAATGAAACTTCACGTTCATAGCCTTTCCTGGGGAAAATGCAAATGATTGCTCAACATAGTATAAAAAAATAATGGTGTGCTGTCCATGTGCCTTCCTTGGGGCCAGCAGTAAAAGGGAGCCTAATGCTTGGCTTGGATGGCACATGTCAGAAAGTGAGAATGGTTAGGATTCGTTACTAATTACTGTACATAGCTAGTGCCCGGTAGATATATAAAGATCACAATTATACAATTTTTTTGCTCTTAATTTCTTGGTCTCCTTAGGAATATTTTACAGCACAGGCAAGTACTATATAAAATCTATGCAAGAATACCTAAGAACATTGAATAGCTTAACAAAAATAGCTTGCTCAAACATATCGGTTCCTTCATATAGGGCAATTGGCATGAGCTTTACTTCTCAGAAGATCCTCACCCTATTTAGTAGGAAAAGTCTGTTCAGTTCTGTGAAGTCACCCTCAATGTTTCTTATATCACTCCGACATTGTGTGTTCATGAGTTGTTAAGAGACTATAGCTTAAAAGTCATGCTCATGCAATATTTGACTTTAAACCCAAGTCAAAGTAAAGAAAATGTTATTATATCAGGATACCCATGTGAACACAACGGTGAGCATGTCCAGTTAGACAGTGCTAACCTTTTTAACTGGTAGGCATCATTGGGAAACGCAGTTTGGCAGTAAGATAACACCGCTTATGTTTCATGGTCAGTCCATATTTTGCTGACATGTCCAGTTTCTCTCCCGCTTGTTTGGAGAACTTCATCTGCTGAAGCATAATAGTGAGGAACAGGAACACCTCCATTCTTCCAATGGCCTCACCAAGGCATCTTCTCTTGCCCAGACCAAAGATCATGACTTTCTCAGACTCTATTTTGTTGATTGATGAGCCATCCTCATTCAGGAAACGTTCTGGGCAGAAATTGAATGGATCTTTCCATAGTTTTGGGTCATGATTCACTTGCCATTGGTTGATTAGCACACATATGCCCTTAGGGATGAAGTAACCATTGAGTACGGTATCAGAATTTGTGCAGTGTGGAATTGTGAAGGGAATGAAAGATGAATGACGGAACATCTCTAAGATGAAGGCGTCTGTGTAAGGAAGCTTAGCTCTGTCTGATAACTTTGGTCTTCGTTCTCTGCCAATGACCTGATCAAGTTCTTGATGGATCTTCTCTTGTATTTCTGGGTTGGCAATCAAGTACATGAGACTCCATGACAAAGCAGTTGTAATGGTATCAAACCCAGCTCCAAAAAGGTCATTTACAATGTTTACGATTTTCTGTTCTGACAATTGGACATTGAAGTTCTCATCTAATCTCTTTTCTTGAGAATGCTGAATGAGGGAGTCAGTAATATCCCGAATGGCATTGTTATCCAATGTTCTGTAGTGTTCGTGAACAATTTTCTGTGTGAAGGATGTAAATTTCTTATTGATATCAATGAATTTCTTCATGGTGCGACTTGGTAGATACCGAAGAATAGGGATGAAATCGGCTGGATTTCCTGATGCAGCAGCTGCCCCAAACTCATCAGTCAAGTTGACTATGTCCACAAATTCTTGGTCATCATGGTTGTATCGTTTTCCAAAGCACATTGCGCAGATGACATTAGCTACAGAAACAACCAGATATCTAAAATGATCAAATTCACCCTTCTCTTCGATTAGCTTTTGGAATGTCCTTACTAGATACTCAGCTTCTTTAGATATATGGTCTTCTACTAAAGTTGTGTCAGAAGATGCCAAGGAGGGAGAGATGGCAAAGGTCTTAATAGCATTGTGTGCCAGTCTACGACGTGCTCTCCATACTTCACCAGAATCCTGACTGAATGTCAGACTCTGCCCATCACCAATCAGGCGAAAGGTAAAAAGGTCTGGACGTGCAGAAAATACATCACCTTGCTTCAACAAGGCTTGTCGAAGCGTTTCCAGTCCACTTAGCACTAAAACAGGCTTTGTGCCAATTTGGATTTGAAACACATCTCCGTAGGTCTCACTCATCTTGCTGAGGCTAATATGTGGATTCTTGCCTATTGAGAGCAAATTTCCTATCAGTGGAAAAGGCGTTGGGCCTGGCAGTGGCTTTGTTCCTTTTGGGACATTTTTGCTGTAGGACTTGATAAGCAGGAAGACGATTGAGAAGATCACAGAGGCAACAAGTACCTCTGTGGCAGATATCCCAAAGGAGCTGATCAAATTAATCATTTTGTCTTGAGCAGGAGGTGAGCAGAAGCTCTTGTGGATGAGCAGGAGTAAATGCAGGAGAGGATTGAGAAGATCACAGAGGCAA</t>
  </si>
  <si>
    <t>DN3831_c0_g1_i4</t>
  </si>
  <si>
    <t>CYP2C14</t>
  </si>
  <si>
    <t>Cytochrome P450 2C14</t>
  </si>
  <si>
    <t>CCAAAGCGTTGAATTTCATGAATGACG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AAAGGTTGATCTTATAAATTTCTGAAACTCTTTGACATTCCCAAAAATAGTTCTGTGAGGTCCGGGGAGCCAGTCCATCAGTAATGGAAAACTGTTATACAGCCTGATCCATGGGCTTCCGAGGAGTCGTACATTTTCATTAATTACAGCCATAAGTTTCAGTATAGTCGGATCCTCATAGTCAAATCTATGACTGAGCAGTATGGACACAATTATGTTGGCTACTGCAGCATTAATACTGGTCAGATTATTAAATGG</t>
  </si>
  <si>
    <t>sin resultados convincentes</t>
  </si>
  <si>
    <t>DN3831_c0_g1_i5</t>
  </si>
  <si>
    <t>CCGATGTTCCATCTGAGGTTGTGCCGATCCAATCACCTTTTCAATTTCATCTTGCACTTTTTGTTGAATTTCTGGATATTTCATCATAAGTAGAAGTCCCCATCTCAGAGTCGTTGATGTGGTCTCCATTCCAGCAGCGAACAGGTTTCCAACCAGTACAGTTAAGTTTTCATTATGAAAATACTCAGTGGATTCAGGCTTGCCCTCTTGTTGCTTGGCTAGGAAGGCATCAATAAGGTTCCTCTGGTCATTTACATCCAGTTCTTTCTTCTGTTTTGTAAATGTCGCTCTTATAAATTTCTGAAACTCTTTGACATTCCCAAAAATAGTTCTGTGAGGTCCGGGGAGCCAGTCCATCAGTAACGAAAAACTATTGTACAGCCTGACCCATGGGCTTCCAAGAAGTCGGATATTTTCATTAATTAAACCAATAAGTTTCAGTATGGTCGGATCCTCATAGTCAAATCTATGACTGAGCAGTATGGACACAATTATGTTGGCTACTGCAGCATTAATACTGGTCAGATTATTAAATGG</t>
  </si>
  <si>
    <t>DN3831_c0_g1_i6</t>
  </si>
  <si>
    <t>CYP2C5</t>
  </si>
  <si>
    <t>Cytochrome P450 2C5</t>
  </si>
  <si>
    <t>TTCTTCTGTTTTGTAAATGTCGCTCTTATAAATTTCTGAAACTCCCTAATGTTGCCAAAAAAAGTTCTGTGAGCTCCAGGGAGCCAGTCCATTAGTAATGGAAAACTGTTATACAGCCTGATCCATGGGCTTCCGAGGAGTCGTACATTTTCATTAATTACAGCCATAAGTTTCAGTATAGTCGGATCCTCATAGTCAAATCTATGACTGAGCAGTATGGACACAATTATGTTGGCTACTGCAGCATTAATACTGGTCAGATTATTAAATGG</t>
  </si>
  <si>
    <t>DN3831_c0_g1_i7</t>
  </si>
  <si>
    <t>CYP2B4</t>
  </si>
  <si>
    <t>Cytochrome P450 2B4</t>
  </si>
  <si>
    <t>GTTGCATGTGGTAAATTCCCTGGCACAACATCACCAAAGCGCTGAGTTTCATGAATGACA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GAAGGTCGCTCTTATAAATTTCTGAAACTCCTTGATGTTCCCAAAAATAGTTCTGTGAGCTC</t>
  </si>
  <si>
    <t>son la misma secuencia practicamente, con leves diferencias</t>
  </si>
  <si>
    <t>DN3831_c1_g1_i1</t>
  </si>
  <si>
    <t>CYP2E1</t>
  </si>
  <si>
    <t>Cytochrome P450 2E1</t>
  </si>
  <si>
    <t>Macaca mulatta</t>
  </si>
  <si>
    <t>TTGAATTTCTGGATATTTCATCATCAGAAGAAGACCCCATCTCAGAGTGGTTGAGGTTGTCTCCATGCCAGCGGCAAAGAGGTCCGTCACAAGCACCGTTAGGTTTTCATTAGTGAAGTATAATTTAGAATTAGTTTTTTCCTCTTGTTGTTTCACCAGGAATACGTCAATAAGGTTCCTCTGGTCATTGACATCCAGTATTTTTTTTTGGTTGGTGAAAGTTTCACGAATAAACTGATGCAGTTCATCCAGATTCTTCATCACTACAGTATGGATACTTGAACACCAGGTCATCAATGATGGATAGGAATTGTACAGCATAGCCATTGGACTTCCAACTAATTGGATATTTTCACTAACGATCTTTAAAAGCTTCAGAAGTGTAGGATCT</t>
  </si>
  <si>
    <t>DN3831_c3_g1_i1</t>
  </si>
  <si>
    <t>GTATAATTTAGAGTTTGATTCTTCCTCCTTTTGTTTAACCAGGAATGTGTCGATAAGATTCCTCTGGTCATTGACATCCAGTTCTTTCTTCTGTTTGGTGAAGTTTTCTCGAATAAAATTATGCAGTTCATCTACATTGCTCATCACTTCTTTCTGGATACCTGAACACAAGAACCTCATGCATGGATACACGTTATGCAGCATAGCCATTGGGCTTCCAAGTAATCG</t>
  </si>
  <si>
    <t>DN21874_c0_g1_i1</t>
  </si>
  <si>
    <t>CYP2C19</t>
  </si>
  <si>
    <t>Cytochrome P450 2C19</t>
  </si>
  <si>
    <t>CCCTCTTTCCCAGTCCAAAATTTCTCAAAGTTGTCAGAGAAAATCGACGAAGGATTTTCCACCTCTCTCCACTGCTTGCAAAGATTCCAAAATCCTTAGAAAAAAACTCTTGTAGTCCTGTGTATCCTCTATCACTAAAAGCATCGCTGCGATCCACCAATGCTTCCTTCACAATATCGAACCCAATCAGCACTATCACCCGAAGGTTGGCTATGTAGAGGGTATAGACAGGTCCATACGTCTCACTCAGCTTAACTAAAGACTCTTGTAGTTCTGTGATACTGATCTGATGGACATTCCCCAAGCCTGGTAGAGGTGTAGGTCCTGGAGGTAGGTTCTTCTGTTTGACTCTGCT</t>
  </si>
  <si>
    <t>DN21874_c1_g1_i1</t>
  </si>
  <si>
    <t>CYP2G1</t>
  </si>
  <si>
    <t>Cytochrome P450 2G1</t>
  </si>
  <si>
    <t>AGTTGTCAGAGAAAATCGACGAAGTATCTTCCACCTCTCTCCATTGCTTGCAACTATCCCAAAATCCTTAGAAAAAATTTCAACTGCTCCTGTGGATCCTCTATCACTAAATGCATCACTGCGGTCCACCAATGCTTCCTTCACAGCATCGTACCCAATCAGTACTATCGTGCGAATGTTGGCCATATAGAGGGTATAAACAGGTCCATATGTCTCACTCAACTTAACTAAAGACTGTGGTAATTCTGAGGGGCTTAGCTGAAGGATATTCCCC</t>
  </si>
  <si>
    <t>DN92116_c0_g1_i1</t>
  </si>
  <si>
    <t>CP2D6_HUMAN</t>
  </si>
  <si>
    <t>Cytochrome P450 2D6</t>
  </si>
  <si>
    <t>CTCCCATACATGTTGATCTTTGAGCACAGAAGACAGGTTTATGATGATACTGGTGCCCTTTGGTATAAAGGACCTTTGAATTTCTATGTCTTTGCGGGTCATATGAAAGAAAGTAAAAGGCACAGTATCCCCACTACGTTGTACTTCATGGATCACAGCATTAGTATACGGCATGTTCAGCACATCTCCCATTGTTGGTTTTCTTTCCCTTCCAATGACTTGATCAATTTCCTCTTGGACTTTGGACTGAACATCTGGGTAGAGGATCATATACAACAGAGCCCACCTCAGGGTGGT</t>
  </si>
  <si>
    <t>ok (para una unica especie)</t>
  </si>
  <si>
    <t>SOD</t>
  </si>
  <si>
    <t>DN10074_c0_g1_i2</t>
  </si>
  <si>
    <t>SOD3</t>
  </si>
  <si>
    <t xml:space="preserve">Extracellular superoxide dismutase  Cu-Zn </t>
  </si>
  <si>
    <t>GAGTGCAGGGGTAAAAAAAAGACTCACCTGCCACCGGCACTCCAATTCCAGTCCTGAGCTCCCTTCTCCTCTGCTTCCAGTCCCTGCTGAAACAAAAGTGTGACATGCCCTCTACACACATCAATTCTGCTGGCCAACCATCGGTAACCTGTGCAGGCACGGCACTTGAACGCTGGCCCTGCTGAGGCCATTGATTGGAAGTGATGCACATGTAGACTGCAGGAGGGAGGGAGCTCAGGACTAGGATCGCAGTGTGATGACAGGTGAGTCTCTTCTTTAACACCTGCCTGC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</t>
  </si>
  <si>
    <t>son la misma</t>
  </si>
  <si>
    <t>DN10074_c0_g1_i6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</si>
  <si>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GCAGTTGTTTGGAGCCGGGGTGTAGTGATTCTGAGCGATGCAAAGAATGAAGCGGGCTGTGCACAAAGTATATGAGGTCTGGGATGTTCGGTGGTTTTGTAACACTGTACAAGAGGAGGGGTCAGCCCGACTAGATGAGCTCATTATAATCCACATTCCAGGGCTCCACATACTGTAACTCTTCATTCAGCTGGGTCTATTACGTAGTCTCTTGTAAAACTGCC</t>
  </si>
  <si>
    <t>DN10074_c0_g1_i7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</si>
  <si>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ACCTGTAGTTCAGCCAAGGTGGTTGTTGGCTGCTGTGTATGGGAGATCTGTCTTCCTGTCCAGTCCCAGACACTCTCAATGGAGGAGAGATCTGGCAATTGAGCTGTCCATGGGGAGCTGCCGGTACCTTGAAGAGCACGTTCTGTGGCACTGCTGGTAGTGTGTTGGCAGGTAGTATCCTGGGCAGTTGTTTGGAGCCGGGGTGTAGTGATTCTGAGCGATGCAAAGAATGAAGCGGGCTGTGCACAAAGTATATGAGGTCTGGGATGTTCGGTGGTTTTGTAACACTGTACAAGAGGAGGGGTCAGCCCGACTAGATGAGCTCATTATAATCCACATTCCAGGGCTCCACATACTGTAACTCTTCATTCAGCTGGGTCTATTACGTAGTCTCTTGTAAAACTGCC</t>
  </si>
  <si>
    <t>DN26189_c0_g1_i1</t>
  </si>
  <si>
    <t>GGTGCAGACCCTGCAAAAAATATAGAGCATGTCCGATTCTTGCCTGCAGTCGCGGACAAGAATAAGCAGACGTCTGAATGGATCATAGGTCATTACAAGCTTATGGGTTTAAAAAAAAAAAAGATTAACAGTGTAATGAGTCAGTTGAATACCGCCATGGCTTGCCTGGCCACGTGGTTCAAGCTGCACCATGGACGTGCAGTGGCTGAGATGCGGTATAGCTTGAACCATATGGCTGTACCTTTTTACATTGTGCAAGGACACCCCTCCCAGGTAACACAGAATTGTCAATTTATTCATACATTTCTAGGAGGAATAACAGGAATAGCGCAACACATTTTCACTACAAATTATTTCACGGAGAATACAGATATTTACTAAAACAGACATGTCAGGAGGGGTGACAGCTCCTCTTTAAGTATAGGTTCAGTATTTGGCTTTTCGTACGTTGCTAACACGTCTTGAGACTCTTGGACTCTTTAGGCTTGCGTTCTCTTGAATGTATTTATCCCAATTGCTGCTTGTGGTAGAACCGATAACACAACAAGCAAGACGTGTGCCGGCATTTCCATTTTCCAAGCTGGCCTGATTATTGCCTTTACCAAGGTCATCTGCCAACTTGTGGACAACAATTGATCTTCCAACTGCAGAAAACGGTCCAAAGAGCGTAGCTTCAAGATTTGTAAGGTGTTGTTGGATCTTCCCATTTCGGACGCGGAAATTGCCAAAATCTCCAGGGTGGCCGGGGTGATTTACAGAATAGGGATTGAAATGTCCACCAGTAGAGTCACAGCCATTGCTAAGGTCCCCATAGCTATGGATATGAATGGCTCTCATAGTTTGATTGACATCCACAGGAAATCCATTCAGAGTGAAGACTGCTTCTAACTTGCCATTTGGATAGATTTGCTTAAACAAAACGTTGCCTGTGATCTGGAGCTCAGCCGCGTCCAGTTTTGGATTTGGTTGTAAGTTACATATGGCATAGATGGTTCTATCTGAATTGCTCCAAAGAGGAATTCCATTCAGAAGAGTGACCCATAACTCATTCACTTTTGTGGATAGATCTGTTAAAGTTTCAGGTTGGCGGGGTTCTTTCACCTCTGCTCTGATCCCAAAGCAAATGGAGATGACGAATAGAACACGCAGGTAAAGAGCACGACACATGATTTACTGATGTCAAGACTCTGCACACAAGAAGCCTCCTCTCATCTTCACATCTCCAACCCCCTGACATCAGTAAATCATGTGTCGTGCTCTTTACCTGCGTGTTCTATTCGTCATCTCCATTTGCTTTGGGATCAGAGCAGAGGTGAAAGAACCCCGCCAACCTGAAACTTTAACAGATCTATCCACAAAAGTGAATGAGTTATGGGTCACTCTTCTGAATGGAATTCCTCTTTGGAGCAATTCAGATAGAACCATCTATGCCATATGTAACTTACAACCAAATCCAAAACTGGACGCGGCTGAGCTCCAGATCACAGGCAACGTTTTGTTTAAGCAAATCTATCCAAATGGCAAGTTAGAAGCAGTCTTCACTCTGAATGGATTTCCTGTGGATGTCAATCAAACTATGAGAGCCATTCATATCCATAGCTATGGGGACCTTAGCAATGGCTGTGACTCTACTGGTGGACATTTCAATCCCTATTCTGTAAATCACCCCGGCCACCCTGGAGATTTTGGCAATTTCCGCGTCCGAAATGGGAAGATCCAACAACACCTTACAAATCTTGAAGCTACGCTCTTTGGACCGTTTTCTGCAGTTGGAAGATCAATTGTTGTCCACAAGTTGGCAGATGACCTTGGTAAAGGCAATAATCAGGCCAGCTTGGAAAATGGAAATGCCGGCACACGTCTTGCTTGTTGTGTTATCGGTTCTACCACAAGCAGCAATTGGGATAAATACATTCAAGAGAACGCAAGCCTAAAGAGTCCAAGAGTCTCAAGACGTGTTAGCAACGTACGAAAAGCCAAATACTGAACCTATACTTAAAGAGGAGCTGTCACCCCTCCTGACATGTCTGTTTTAGTAAATATCTGTATTCTCCGTGAAATAATTTGTAGTGAAAATGTGTTGCGCTATTCCTGTTATTCCTCCTAGAAATGTATGAATAAATTGACAATTCTGTGTTACCTGGGAGGGGTGTCCTTGCACAATGTAAAAAGGTACAGCCATATGGTTCAAGCTATACCGCATCTCAGCCACTGCACGTCCATGGTGCAGCTTGAACCACGTGGCCAGGCAAGCCATGGCGGTATTCAACTGACTCATTACACTGTTAATCTTTTTTTTTTTTAAACCCATAAGCTTGTAATGACCTATGATCCATTCAGACGTCTGCTTATTCTTGTCCGCGACTGCAGGCAAGAATCGGACATGCTCTATATTTTTTGCAGGGTCTGCACCC</t>
  </si>
  <si>
    <t>DN66931_c0_g1</t>
  </si>
  <si>
    <t>SOD5</t>
  </si>
  <si>
    <t>Cell surface Cu-only superoxide dismutase 5</t>
  </si>
  <si>
    <t>Candida albicans (strain SC5314 / ATCC MYA-2876)</t>
  </si>
  <si>
    <t>DN7703_c0_g1</t>
  </si>
  <si>
    <t>SODC</t>
  </si>
  <si>
    <t>Superoxide dismutase [Cu-Zn] {ECO:0000250|UniProtKB:P00441}</t>
  </si>
  <si>
    <t>TTTTTTTTGGAAATACACTGCCACATTTATTTAAATGACAAGCCGACAAGTGGAACGGTATTAATGTTTTATATAAAACGTAATGTCACAGCCACTGACAGCACAGGAGAACGATGCTAACTAAACTGACAGAACTATGATGCAGATGAGAACAGAAGGCTTGTTTCCTGGATATCCCACAGTGGTGCTGAACGAACAATGCAAAGTAGCAGATCTTTGATCCTTGCGCGTTTACTGACAGATTCCGATGACTCCACAAGCAAGGCGACCACCGGCATTGCCAGTCACCAGGCTCTCATCGTTACCACCTTTTCCCAAATCATCTTCTTTCTCATGAACCACCACTGTGCGACCAATGATGTTGTGTGCTCCTTCCAGTGCTATAATCTTATCCTTGAACTCAAATTCTGCAACGCCATCTTTGGAGGTTATGTTTCCAAGATCTCCAACATGCCTCTCCTCATCTCCTGGAGCTCCGTGGTGCTTGCCATGTGGGTTGAAGTGTGGACCTGCACTCACACAACCATTAGTGTTATCTCCATAAGCATGGATATGGAAGCCATGGAGCCCATCTGTCAGCCCGTTGATAGTGCCCTTCACAGTTACTTCATCACCATCCTGGTGGAAGCACACGATGCCGTGCACCGGCCCGTTGCCTTTCAGTACACAGATCGCCTTCGCCATGTCTGCAAACTGTGCGCACTACGCTGTCACTGCCGTGGGCAGGGCCTTATATAGATTCGAGGAGGCGGGACCCTGCCTCTTGACCAATGGAAGAGGCGTTTCCGTTCGCGCCTCTTTAGGGTCGACCAATCGCAGGCTGCGTAAGGCACTCGTGAT</t>
  </si>
  <si>
    <t>DN101092_c0_g1</t>
  </si>
  <si>
    <t>Superoxide dismutase [Cu-Zn]</t>
  </si>
  <si>
    <t>Halocynthia roretzi</t>
  </si>
  <si>
    <t>CGCCTGCCACTCTCTGACCTGAGTTACCAGTGCTTAAAGAATACTCGTGACCTCCTCGTCCTAAATCATCTTCACCTGACTTGATGACTATAGAGCGACCAATTATTGAGTGTGGGCCAATAAGCTTGACTAATCTATCTTCAATATTTACATTCGCAACACCAGTCTCGTCAGCCTCAATATTTCCCAAATCACCAACCATTCGCTCCTCATCATCAGGTGAGCCGTGGTTGCGGCCGAAAGGGTTGAAGATTCCACCA</t>
  </si>
  <si>
    <t>DN75929_c0_g1</t>
  </si>
  <si>
    <t>Ashbya gossypii (strain ATCC 10895 / CBS 109.51 / FGSC 9923 / NRRL Y-1056)</t>
  </si>
  <si>
    <t>ACCCAAATCACCAACGTGAATTTCAGGAGCAGCATTTTCACTTGGCAATGAGTGATTTCTGGAATTTGGATTGTAATGAGAACCAGAAGAAGCGGCATCAGCAATATAACCAAATTCATGAATGTGGAAACCAAGAGTTTTACCTTGCAAAGCGGTTGGAACAGTCGATTGATCAATAGTCCAAGCAACATTAGTGATACCAGGAGCAGGTTGAGAGAATGTCACAACACCTTTCAATCCCTTGGCATTAGTTGTACCTCTCAAAAG</t>
  </si>
  <si>
    <t>AZ inhibidor</t>
  </si>
  <si>
    <t>humano</t>
  </si>
  <si>
    <t>Catalasa</t>
  </si>
  <si>
    <t>GPX</t>
  </si>
  <si>
    <t>descartar todas menos las primeras dos…</t>
  </si>
  <si>
    <t>MP2K1</t>
  </si>
  <si>
    <t>MP2K2</t>
  </si>
  <si>
    <t>MK</t>
  </si>
  <si>
    <t>AHR</t>
  </si>
  <si>
    <t>ARNT2</t>
  </si>
  <si>
    <t>ARNT</t>
  </si>
  <si>
    <t xml:space="preserve">valores a usar para normalizacion </t>
  </si>
  <si>
    <t>descartar</t>
  </si>
  <si>
    <t>promedio</t>
  </si>
  <si>
    <t>min</t>
  </si>
  <si>
    <t>max</t>
  </si>
  <si>
    <t>DS</t>
  </si>
  <si>
    <t>mediana</t>
  </si>
  <si>
    <t>CV%</t>
  </si>
  <si>
    <t>usar</t>
  </si>
  <si>
    <t>OAZ-CHICK</t>
  </si>
  <si>
    <t>OAZ-HUMAN</t>
  </si>
  <si>
    <t>AZI-HUMAN</t>
  </si>
  <si>
    <t>AZI-XENOPUS</t>
  </si>
  <si>
    <t>Normalizacion x HK</t>
  </si>
  <si>
    <t>Normalizacion x controles</t>
  </si>
  <si>
    <t>prom controles</t>
  </si>
  <si>
    <t>promedio controles</t>
  </si>
  <si>
    <t>prom control</t>
  </si>
  <si>
    <t>Normalizacion  xHK</t>
  </si>
  <si>
    <t>prom</t>
  </si>
  <si>
    <t>Kruskal-Wallis test: H ( 4, N= 10) =2,181818 p =,7024</t>
  </si>
  <si>
    <t xml:space="preserve">JUNTOS </t>
  </si>
  <si>
    <t>PROMEDIO</t>
  </si>
  <si>
    <t>Kruskal-Wallis test: H ( 4, N= 10) =6,654545 p =,1553</t>
  </si>
  <si>
    <t>Kruskal-Wallis test: H ( 4, N= 20) =9,528571 p =,0492</t>
  </si>
  <si>
    <t>Kruskal-Wallis test: H ( 4, N= 10) =4,472727 p =,3458</t>
  </si>
  <si>
    <t>Kruskal-Wallis test: H ( 4, N= 10) =6,545455 p =,1620</t>
  </si>
  <si>
    <t>Kruskal-Wallis test: H ( 4, N= 20) =9,757143 p =,0447</t>
  </si>
  <si>
    <t>Chi-Square = 10,30926 df = 4 p = ,0355</t>
  </si>
  <si>
    <t>Kruskal-Wallis test: H ( 4, N= 19) =9,428947 p =,0512</t>
  </si>
  <si>
    <t>JUNTOS SIN EL DATO AF30 (para probar)</t>
  </si>
  <si>
    <t>Kruskal-Wallis test: H ( 4, N= 10) =1,636364 p =,8022</t>
  </si>
  <si>
    <t>CAT-1</t>
  </si>
  <si>
    <t>CAT-2</t>
  </si>
  <si>
    <t>GPX4-A</t>
  </si>
  <si>
    <t>GPX4-B</t>
  </si>
  <si>
    <t>Chi-Square = 0,000000 df = 4 p = 1,000</t>
  </si>
  <si>
    <t>Kruskal-Wallis test: H ( 4, N= 10) =1,745455 p =,7824</t>
  </si>
  <si>
    <t>JUNTOS</t>
  </si>
  <si>
    <t>Kruskal-Wallis test: H ( 4, N= 20) =5,900000 p =,2067</t>
  </si>
  <si>
    <t>Kruskal-Wallis test: H ( 4, N= 10) =6,218182 p =,1834</t>
  </si>
  <si>
    <t>Kruskal-Wallis test: H ( 4, N= 10) =2,509091 p =,6430</t>
  </si>
  <si>
    <t>MP2K2-XEN</t>
  </si>
  <si>
    <t>MP2K2-CAN1</t>
  </si>
  <si>
    <t>MP2K2-CAN2</t>
  </si>
  <si>
    <t>MK-M</t>
  </si>
  <si>
    <t>MK-X</t>
  </si>
  <si>
    <t>Kruskal-Wallis test: H ( 4, N= 10) =5,236364 p =,2639</t>
  </si>
  <si>
    <t>Kruskal-Wallis test: H ( 4, N= 10) =2,836364 p =,5856</t>
  </si>
  <si>
    <t>Kruskal-Wallis test: H ( 4, N= 30) =2,696774 p =,6098</t>
  </si>
  <si>
    <t>Chi-Square = 2,666667 df = 4 p = ,6151</t>
  </si>
  <si>
    <t>Kruskal-Wallis test: H ( 4, N= 20) =7,314286 p =,1202</t>
  </si>
  <si>
    <t>JUNTAS</t>
  </si>
  <si>
    <t>Kruskal-Wallis test: H ( 4, N= 10) =3,054545 p =,5487</t>
  </si>
  <si>
    <t>Kruskal-Wallis test: H ( 4, N= 10) =4,145455 p =,3867</t>
  </si>
  <si>
    <t>CYP1A1-R</t>
  </si>
  <si>
    <t>CYP1A1-S</t>
  </si>
  <si>
    <t>CYP2C</t>
  </si>
  <si>
    <t>Kruskal-Wallis test: H ( 4, N= 10) =4,800000 p =,3084</t>
  </si>
  <si>
    <t>Kruskal-Wallis test: H ( 4, N= 10) =5,127273 p =,2745</t>
  </si>
  <si>
    <t>Kruskal-Wallis test: H ( 4, N= 10) =5,345455 p =,2537</t>
  </si>
  <si>
    <t xml:space="preserve">JUNTAS </t>
  </si>
  <si>
    <t>Kruskal-Wallis test: H ( 4, N= 20) =8,700000 p =,0691</t>
  </si>
  <si>
    <t>Chi-Square = 14,00000 df = 4 p = ,0073</t>
  </si>
  <si>
    <t>Kruskal-Wallis test: H ( 4, N= 20) =4,900000 p =,2977</t>
  </si>
  <si>
    <t>Chi-Square = 6,000000 df = 4 p = ,1992</t>
  </si>
  <si>
    <t>Kruskal-Wallis test: H ( 4, N= 18) =11,69591 p =,0198</t>
  </si>
  <si>
    <t>JUNTAS SIN LOS DATOS AN18 Y AI20</t>
  </si>
  <si>
    <t>Chi-Square = 15,33333 df = 4 p = ,0041</t>
  </si>
  <si>
    <t>Kruskal-Wallis test: H ( 4, N= 15) =8,966667 p =,0619</t>
  </si>
  <si>
    <t>Chi-Square = 9,642857 df = 4 p = ,0469</t>
  </si>
  <si>
    <t>JUNTAS SIN LOS DATOS AE25, AH23, AI25, AK23, AN25</t>
  </si>
  <si>
    <t>PROBANDO…</t>
  </si>
  <si>
    <t>SOD3-2</t>
  </si>
  <si>
    <t>SOD3-6</t>
  </si>
  <si>
    <t>SOD3-7</t>
  </si>
  <si>
    <t>SOD3-1</t>
  </si>
  <si>
    <t>Kruskal-Wallis test: H ( 4, N= 10) =5,672727 p =,2250</t>
  </si>
  <si>
    <t>Kruskal-Wallis test: H ( 4, N= 10) =4,909091 p =,2968</t>
  </si>
  <si>
    <t>Kruskal-Wallis test: H ( 4, N= 10) =7,309091 p =,1204</t>
  </si>
  <si>
    <t>Chi-Square = 14,66667 df = 4 p = ,0054</t>
  </si>
  <si>
    <t>Kruskal-Wallis test: H ( 4, N= 30) =13,92258 p =,0075</t>
  </si>
  <si>
    <t>Kruskal-Wallis test: H ( 4, N= 27) =13,13624 p =,0106</t>
  </si>
  <si>
    <t>Chi-Square = 13,11429 df = 4 p = ,0107</t>
  </si>
  <si>
    <t>JUNTAS SIN LOS DATOS G32, G33 Y K32</t>
  </si>
  <si>
    <t>PROBANDO….</t>
  </si>
  <si>
    <t>OK!!!</t>
  </si>
  <si>
    <t>NS</t>
  </si>
  <si>
    <t>Juntas</t>
  </si>
  <si>
    <t>OJO estaba errado el cálculo, se chispoteó el divisor…</t>
  </si>
  <si>
    <t>Kruskal-Wallis test: H ( 4, N= 20) =8,971429 p =,0618</t>
  </si>
  <si>
    <t>juntas</t>
  </si>
  <si>
    <t>DE ACUERDO!!!!</t>
  </si>
  <si>
    <t>hay puntos disparados, dispersos</t>
  </si>
  <si>
    <t>Se chispoteó el promedio!</t>
  </si>
  <si>
    <t>Kruskal-Wallis test: H ( 4, N= 20) =8,771429 p =,0671</t>
  </si>
  <si>
    <t>JUNTAS!</t>
  </si>
  <si>
    <t>MEK</t>
  </si>
  <si>
    <t>poco efecto, en fin…</t>
  </si>
  <si>
    <t>Este baja mejor…</t>
  </si>
  <si>
    <t>pero es NS!!!</t>
  </si>
  <si>
    <t>Kruskal-Wallis test: H ( 4, N= 20) =6,985714 p =,1366</t>
  </si>
  <si>
    <t>MEK 1/2</t>
  </si>
  <si>
    <t>considerando que</t>
  </si>
  <si>
    <t>se los junta en biblio</t>
  </si>
  <si>
    <t>DECIDIR SI MOSTRAR SEPARADOS O JUNTOS</t>
  </si>
  <si>
    <t>es NS!!!!</t>
  </si>
  <si>
    <t>JUN K</t>
  </si>
  <si>
    <t>p38</t>
  </si>
  <si>
    <t>efectos bajos pero significativos</t>
  </si>
  <si>
    <t>NO SE PUEDEN JUNTAR… SON DIFERENTES PROTEÍNAS</t>
  </si>
  <si>
    <t>NS!!!</t>
  </si>
  <si>
    <t>efectos en el mismo sentido e igual de bajos…</t>
  </si>
  <si>
    <t>da NS pero es similar en el sentido y magnitud sobre todo, a las otras MK</t>
  </si>
  <si>
    <t>NS con mucha variabilidad</t>
  </si>
  <si>
    <t>Chi-Square = 4,000000 df = 2 p = ,1353</t>
  </si>
  <si>
    <t>Kruskal-Wallis test: H ( 2, N= 6) =3,428571 p =,1801</t>
  </si>
  <si>
    <t>solamente C, CPFs</t>
  </si>
  <si>
    <t>Solo TENDENCIA para CPFs</t>
  </si>
  <si>
    <t>TRASLOCADOR NUCLEAR</t>
  </si>
  <si>
    <t>BUEN EFECTO!!</t>
  </si>
  <si>
    <t>Da bajada significativa</t>
  </si>
  <si>
    <t>SON distintas, responden distinto</t>
  </si>
  <si>
    <t>Responde diferente, se induce con CPF6</t>
  </si>
  <si>
    <t>tiende a bajar con CPF6 y 24</t>
  </si>
  <si>
    <t>Kruskal-Wallis test: H ( 4, N= 10) =6,872727 p =,1428</t>
  </si>
  <si>
    <t>SUMA PON2 DN48728</t>
  </si>
  <si>
    <t>poco efecto y muy variable</t>
  </si>
  <si>
    <t>Sobre la SUMA de PON2 -fragmentos-</t>
  </si>
  <si>
    <t>Solo TENDENCIA, baja con CPF6h</t>
  </si>
  <si>
    <t>Es extraño que dé el fragmento solo, y no dé la suma que es mucho más parejo</t>
  </si>
  <si>
    <t>Chi-Square = 4,000000 df = 1 p = ,0455</t>
  </si>
  <si>
    <t>SOLO C vs CPF6h</t>
  </si>
  <si>
    <t>Kruskal-Wallis test: H ( 1, N= 4) =2,400000 p =,1213</t>
  </si>
  <si>
    <t>En síntesis, resultado para</t>
  </si>
  <si>
    <t>PON2 suma de fragmentos</t>
  </si>
  <si>
    <t>análisis mediana C vs CPF6</t>
  </si>
  <si>
    <t>DN56149_c0_g1_i2</t>
  </si>
  <si>
    <t>PON2_CHICK</t>
  </si>
  <si>
    <t>0.000</t>
  </si>
  <si>
    <t>0.338</t>
  </si>
  <si>
    <t>0.360</t>
  </si>
  <si>
    <t>0.406</t>
  </si>
  <si>
    <t>0.372</t>
  </si>
  <si>
    <t>ojo las comas, en los que tienen valores bajos…</t>
  </si>
  <si>
    <t>tests Dixon</t>
  </si>
  <si>
    <t>Q 0,468</t>
  </si>
  <si>
    <t>NO SE DESCARTA NINGÚN VALOR, SE PUEDEN INCLUIR LOS 4 FRAGMENTOS…</t>
  </si>
  <si>
    <t>juntar todos los fragmentos de SOD3 de cuniculus…</t>
  </si>
  <si>
    <t>PARA TODOS LOS FRAGMENTOS SOD3:</t>
  </si>
  <si>
    <t>Chi-Square = 16,00000 df = 4 p = ,0030</t>
  </si>
  <si>
    <t>Kruskal-Wallis test: H ( 4, N= 40) =15,25061 p =,0042</t>
  </si>
  <si>
    <t>también da Sign</t>
  </si>
  <si>
    <t>POR CHEQUEAR FRAGMENTOS:</t>
  </si>
  <si>
    <t>SOD-E</t>
  </si>
  <si>
    <t>DN10074_c0_g1_i5</t>
  </si>
  <si>
    <t>DN10074_c0_g1_i4</t>
  </si>
  <si>
    <t>Todos sumados y colapsados dieron!</t>
  </si>
  <si>
    <t>HK</t>
  </si>
  <si>
    <t>PROM C</t>
  </si>
  <si>
    <t>se descarta este fragmento</t>
  </si>
  <si>
    <t>Q Dixon</t>
  </si>
  <si>
    <t>no se descarta nada…</t>
  </si>
  <si>
    <t>por dispersión</t>
  </si>
  <si>
    <t>este fragmento responde distinto…</t>
  </si>
  <si>
    <t>Promedios y ES</t>
  </si>
  <si>
    <t>Probando TODOS los fragmentos juntos:</t>
  </si>
  <si>
    <t>Chi-Square = 12,80000 df = 4 p = ,0123</t>
  </si>
  <si>
    <t>Kruskal-Wallis test: H ( 4, N= 50) =10,14118 p =,0381</t>
  </si>
  <si>
    <t>da significativo</t>
  </si>
  <si>
    <t>Exceptuando al fragmento i4</t>
  </si>
  <si>
    <t>Fragm i4 solo</t>
  </si>
  <si>
    <t>ver situación del fragm i4…</t>
  </si>
  <si>
    <t>Juntas, se descarta un solo punto</t>
  </si>
  <si>
    <t>??????</t>
  </si>
  <si>
    <t>chequeo por las dudas, pero son distintas con la de H.sapiens, al menos c0 y c1</t>
  </si>
  <si>
    <t>cae en todos</t>
  </si>
  <si>
    <t>podría ver si son juntables..</t>
  </si>
  <si>
    <t>USAR AMBOS FRAGM JUNTOS</t>
  </si>
  <si>
    <t>USAMOS LOS 4 FRAGM JUNTOS</t>
  </si>
  <si>
    <t>ES NS</t>
  </si>
  <si>
    <t>DESCARTAR TODO EL FRAGMENTO</t>
  </si>
  <si>
    <t>REVISAR PARA 1, 2 Y 4</t>
  </si>
  <si>
    <t>VAN JUNTOS LOS FRAGM i3 i4 DAN SIGN</t>
  </si>
  <si>
    <t>TAMBIEN, PERO PROBAR LOS 4 FRAGMENTOS DE X LAEVIS!!!!!!!!!!</t>
  </si>
  <si>
    <t>TRATAR DE UNIFICAR TODO LO VÁLIDO (sin los descartables)</t>
  </si>
  <si>
    <t>da sign</t>
  </si>
  <si>
    <t>USAMOS EL ANALISIS DE LOS 5 FRAGMENTOS!!!</t>
  </si>
  <si>
    <t>USAR TDOS JUNTOS!!!!!!!!</t>
  </si>
  <si>
    <t>PROBAR UNIFICAR A DN26189</t>
  </si>
  <si>
    <t>NO JUNTAR Y DESCARTAR EL 1ER FRAGMENTO</t>
  </si>
  <si>
    <t>DESCARTAR I2</t>
  </si>
  <si>
    <t>EL FRAGM I3 DA SIGNIFICATIVO USAMOS ESTE-</t>
  </si>
  <si>
    <t>SIGN</t>
  </si>
  <si>
    <t>DA BAJADA SIGN!!!</t>
  </si>
  <si>
    <t>NO SE JUNTAN!!!!</t>
  </si>
  <si>
    <t>VER SI TIENE FUNCIONES CON OP</t>
  </si>
  <si>
    <t>Queda el análisis previo!!!!</t>
  </si>
  <si>
    <t>Chi-Square = 19,33333 df = 4 p = ,0007</t>
  </si>
  <si>
    <t>Kruskal-Wallis test: H ( 4, N= 60) =12,19956 p =,0159</t>
  </si>
  <si>
    <t>TODOS LOS FRAGMENTOS E ISO</t>
  </si>
  <si>
    <t>de SOD E</t>
  </si>
  <si>
    <t>VAN TODOS UNIFICADOS!!!!!</t>
  </si>
  <si>
    <t>analizados todos juntos!!!!</t>
  </si>
  <si>
    <t>NO DA</t>
  </si>
  <si>
    <t>FINALMENTE DECIDO DESCARTAR, SON VALORES MUY ERRÁTICOS</t>
  </si>
  <si>
    <t>DESCARTADA</t>
  </si>
  <si>
    <t>Kruskal-Wallis test: H ( 4, N= 40) =5,531707 p =,2370</t>
  </si>
  <si>
    <t>muy disperso</t>
  </si>
  <si>
    <t>Chi-Square = 5,333333 df = 4 p = ,2548</t>
  </si>
  <si>
    <t>Solo los dos primeros</t>
  </si>
  <si>
    <t>Kruskal-Wallis test: H ( 4, N= 30) =9,354839 p =,0528</t>
  </si>
  <si>
    <t>PARA 3</t>
  </si>
  <si>
    <t>Chi-Square = 22,00000 df = 4 p = ,0002</t>
  </si>
  <si>
    <t>Kruskal-Wallis test: H ( 4, N= 40) =23,71098 p =,0001</t>
  </si>
  <si>
    <t>AMBOS iso juntos !!!</t>
  </si>
  <si>
    <t>4 fragmentos total</t>
  </si>
  <si>
    <t>DAN MUY BIEN quedan ambos iso total 4 fragm</t>
  </si>
  <si>
    <t>prom 4/ 2 iso</t>
  </si>
  <si>
    <t>ES 4</t>
  </si>
  <si>
    <t>tampoco</t>
  </si>
  <si>
    <t>poner solo el 3, igual no da juntos</t>
  </si>
  <si>
    <t>Análisis de los 4 fragm válidos</t>
  </si>
  <si>
    <t>Dixon</t>
  </si>
  <si>
    <t>DESCARTO BB67</t>
  </si>
  <si>
    <t>los 4 vá</t>
  </si>
  <si>
    <t>Chi-Square = 9,480592 df = 4 p = ,0501</t>
  </si>
  <si>
    <t>Kruskal-Wallis test: H ( 4, N= 39) =7,662500 p =,1048</t>
  </si>
  <si>
    <t xml:space="preserve">DA CON 4. </t>
  </si>
  <si>
    <t>prueba sin el fragm 2 que da distinto sentido de efecto:</t>
  </si>
  <si>
    <t>Kruskal-Wallis test: H ( 4, N= 30) =12,99355 p =,0113</t>
  </si>
  <si>
    <t>Chi-Square = 6,666667 df = 4 p = ,1546</t>
  </si>
  <si>
    <t>poniendo aparte y usando 1, 3 y 4:</t>
  </si>
  <si>
    <t>SuMA de todos:</t>
  </si>
  <si>
    <t>Debería compensar con el Fragm 2 que es el mayoritario…</t>
  </si>
  <si>
    <t>1+2+3+iso2</t>
  </si>
  <si>
    <t xml:space="preserve">Básicamente, da resultados semejantes, </t>
  </si>
  <si>
    <t>me quedo con el fragmento solo, que es un resultado más limpio</t>
  </si>
  <si>
    <t>para los 4:</t>
  </si>
  <si>
    <t>para la suma:</t>
  </si>
  <si>
    <t>No es convincente, los fragmentos minoritarios reciben mismo peso</t>
  </si>
  <si>
    <t>ES fr 2</t>
  </si>
  <si>
    <t>USAR LA SUMA</t>
  </si>
  <si>
    <t>DESCARTADO</t>
  </si>
  <si>
    <t>DN7189_c0_g2</t>
  </si>
  <si>
    <t>EST3B</t>
  </si>
  <si>
    <t>Carboxylesterase 3B</t>
  </si>
  <si>
    <t>DN7189_c0_g2_i5</t>
  </si>
  <si>
    <t>descatar</t>
  </si>
  <si>
    <t>normalizacion x controles</t>
  </si>
  <si>
    <t>DN7189_c0_g2_i1</t>
  </si>
  <si>
    <t>Normalizaion x HK</t>
  </si>
  <si>
    <t>DN7189_c0_g2_i2</t>
  </si>
  <si>
    <t>Dejar análisis anterior</t>
  </si>
  <si>
    <t>DN52652_c1_g1</t>
  </si>
  <si>
    <t>EST5A</t>
  </si>
  <si>
    <t>Carboxylesterase 5A</t>
  </si>
  <si>
    <t>DN52652_c1_g1_i1</t>
  </si>
  <si>
    <t>DAN VALORES IGUALES O SIMILARES A LOS ANALISIS DE ANTES</t>
  </si>
  <si>
    <t>DN103763_c0_g1</t>
  </si>
  <si>
    <t>GPX1</t>
  </si>
  <si>
    <t>Glutathione peroxidase 1</t>
  </si>
  <si>
    <t>DN103763_c0_g1_i1</t>
  </si>
  <si>
    <t>DN12673_c2_g1</t>
  </si>
  <si>
    <t>GPX2</t>
  </si>
  <si>
    <t>Glutathione peroxidase 2</t>
  </si>
  <si>
    <t>DN12673_c2_g1_i1</t>
  </si>
  <si>
    <t>DN2146_c2_g1</t>
  </si>
  <si>
    <t>GPX3</t>
  </si>
  <si>
    <t>Glutathione peroxidase 3</t>
  </si>
  <si>
    <t>DN2146_c2_g1_i1</t>
  </si>
  <si>
    <t>GPX3_i1</t>
  </si>
  <si>
    <t>DN2146_c2_g1_i5</t>
  </si>
  <si>
    <t>GPX3_i5</t>
  </si>
  <si>
    <t>VA ESTE ANÁLISIS CON AMBOS FRAG JUNTOS</t>
  </si>
  <si>
    <t>ver descartado en Maz 6</t>
  </si>
  <si>
    <t>DESCARTAR ESTE</t>
  </si>
  <si>
    <t>Kruskal-Wallis test: H ( 4, N= 19) =12,49737 p =,0140</t>
  </si>
  <si>
    <t>Chi-Square = 11,98056 df = 4 p = ,0175</t>
  </si>
  <si>
    <t>VA ESTE!!</t>
  </si>
  <si>
    <t>DN274_c1_g1</t>
  </si>
  <si>
    <t>GPX7</t>
  </si>
  <si>
    <t>Glutathione peroxidase 7</t>
  </si>
  <si>
    <t>DN274_c1_g1_i1</t>
  </si>
  <si>
    <t>DN3422_c0_g1</t>
  </si>
  <si>
    <t>GPX8B</t>
  </si>
  <si>
    <t>Probable glutathione peroxidase 8-B</t>
  </si>
  <si>
    <t>en el nuevo archivo de TMM de isoformas no figura</t>
  </si>
  <si>
    <t>DN37853_c0_g1</t>
  </si>
  <si>
    <t>GSHB</t>
  </si>
  <si>
    <t>Glutathione synthetase</t>
  </si>
  <si>
    <t>DN37853_c0_g1_i3</t>
  </si>
  <si>
    <t>DN37853_c0_g1_i4</t>
  </si>
  <si>
    <t>DN37853_c0_g1_i1</t>
  </si>
  <si>
    <t>queda el anterior</t>
  </si>
  <si>
    <t>DN1892_c0_g1</t>
  </si>
  <si>
    <t>GSHR</t>
  </si>
  <si>
    <t>Glutathione reductase, mitochondrial</t>
  </si>
  <si>
    <t>DN1892_c0_g1_i1</t>
  </si>
  <si>
    <t>chequeo transcritos analizados</t>
  </si>
  <si>
    <t>Norm HK</t>
  </si>
  <si>
    <t>ODC</t>
  </si>
  <si>
    <t>DN1269_c0_g1</t>
  </si>
  <si>
    <t>DCOR1</t>
  </si>
  <si>
    <t>Ornithine decarboxylase 1</t>
  </si>
  <si>
    <t>total</t>
  </si>
  <si>
    <t>DN1269_c0_g1_i1</t>
  </si>
  <si>
    <t>DN1269_c0_g1_i5</t>
  </si>
  <si>
    <t>este no responde al mismo patrón</t>
  </si>
  <si>
    <t>DN1269_c0_g1_i3</t>
  </si>
  <si>
    <t>Q 0,560 ;(0.05, 6)</t>
  </si>
  <si>
    <t>Mejora el análisis con los fragmentos</t>
  </si>
  <si>
    <t>desc 1,12</t>
  </si>
  <si>
    <t>desc 0,173</t>
  </si>
  <si>
    <t>Kruskal-Wallis test: H ( 4, N= 28) =6,602217 p =,1585</t>
  </si>
  <si>
    <t>Pro SAMDC</t>
  </si>
  <si>
    <t>DN11186_c0_g1_i1</t>
  </si>
  <si>
    <t>AMD1</t>
  </si>
  <si>
    <t>DN1908_c0_g1_i1</t>
  </si>
  <si>
    <t>no coinciden con los valores. TMM?</t>
  </si>
  <si>
    <t>anda en el orden</t>
  </si>
  <si>
    <t>Queda el análisis previo</t>
  </si>
  <si>
    <t>Spd SINTASA</t>
  </si>
  <si>
    <t>Spermidine synthase</t>
  </si>
  <si>
    <t>SPEE</t>
  </si>
  <si>
    <t>DN6580_c0_g1</t>
  </si>
  <si>
    <t>DN6580_c0_g1_i1</t>
  </si>
  <si>
    <t>DAO</t>
  </si>
  <si>
    <t>AOC1</t>
  </si>
  <si>
    <t>DN628_c0_g1_i16</t>
  </si>
  <si>
    <t>coinciden con el colapsado</t>
  </si>
  <si>
    <t>DN628_c0_g1_i1</t>
  </si>
  <si>
    <t>DN3765_c0_g1_i4</t>
  </si>
  <si>
    <t>coinciden con el suma, pero están más dispersos</t>
  </si>
  <si>
    <t>DN3765_c0_g1_i1</t>
  </si>
  <si>
    <t>DN16691_c0_g1_i3</t>
  </si>
  <si>
    <t>coinciden bien con el suma, buena réplica</t>
  </si>
  <si>
    <t>DN16691_c0_g1_i1</t>
  </si>
  <si>
    <t>DN9213_c0_g1_i4</t>
  </si>
  <si>
    <t>coinciden bien</t>
  </si>
  <si>
    <t>DN9213_c0_g1_i8</t>
  </si>
  <si>
    <t>DN8997_c0_g2_i1</t>
  </si>
  <si>
    <t>responden distinto por separado</t>
  </si>
  <si>
    <t>DN8997_c0_g2_i3</t>
  </si>
  <si>
    <t>algunos están dispersos…</t>
  </si>
  <si>
    <t>CONSIDERANDO QUE SON 4 ISOFORMAS O FRAGMENTOS SEPARADOS DE LA AOC1 QUE RESPONDEN MUY BIEN</t>
  </si>
  <si>
    <t>AOC2</t>
  </si>
  <si>
    <t>DN9524_c0_g1</t>
  </si>
  <si>
    <t xml:space="preserve">esta daba tendencia, pero se muestra dispersa </t>
  </si>
  <si>
    <t>DN9524_c0_g1_i2</t>
  </si>
  <si>
    <t>es algo diferente a los datos, pero se ve igual en tendencia y en dispersión…</t>
  </si>
  <si>
    <t>AOC3</t>
  </si>
  <si>
    <t>DN9075_c0_g1</t>
  </si>
  <si>
    <t>DN9075_c0_g1_i1</t>
  </si>
  <si>
    <t>uno solo y peor</t>
  </si>
  <si>
    <t>AOC4</t>
  </si>
  <si>
    <t>DN6078_c0_g1</t>
  </si>
  <si>
    <t>DN6078_c0_g1_i3</t>
  </si>
  <si>
    <t>no mejora…</t>
  </si>
  <si>
    <t>PAOX</t>
  </si>
  <si>
    <t>Peroxisomal N(1)-acetyl-spermine/spermidine oxidase</t>
  </si>
  <si>
    <t>DN17055_c0_g1_i2,DN17055_c0_g1_i3</t>
  </si>
  <si>
    <t>DN17055_c0_g1_i2</t>
  </si>
  <si>
    <t>Solo suman</t>
  </si>
  <si>
    <t>DN17055_c0_g1_i3</t>
  </si>
  <si>
    <t>0.189</t>
  </si>
  <si>
    <t>0.261</t>
  </si>
  <si>
    <t>0.730</t>
  </si>
  <si>
    <t>0.560</t>
  </si>
  <si>
    <t>0.240</t>
  </si>
  <si>
    <t>0.145</t>
  </si>
  <si>
    <t>0.465</t>
  </si>
  <si>
    <t>0.235</t>
  </si>
  <si>
    <t>este fragmento solo no vale</t>
  </si>
  <si>
    <t>DN25296_c0_g1_i1</t>
  </si>
  <si>
    <t>solo uno y es igual</t>
  </si>
  <si>
    <t>SMOX</t>
  </si>
  <si>
    <t>DN4607_c0_g2</t>
  </si>
  <si>
    <t>Spermine oxidase</t>
  </si>
  <si>
    <t>daba mjor que fragmentos</t>
  </si>
  <si>
    <t>DN4607_c0_g2_i2</t>
  </si>
  <si>
    <t>este fragmento de baja expr tiende abajo</t>
  </si>
  <si>
    <t>DN4607_c0_g2_i4</t>
  </si>
  <si>
    <t>este está muy disperso</t>
  </si>
  <si>
    <t>DN4607_c0_g2_i1</t>
  </si>
  <si>
    <t>disperso</t>
  </si>
  <si>
    <t>DN4607_c0_g2_i3</t>
  </si>
  <si>
    <t>es el más semejante al suma</t>
  </si>
  <si>
    <t>SSAT</t>
  </si>
  <si>
    <t>Diamine acetyltransferase</t>
  </si>
  <si>
    <t>DN6595_c0_g4_i1,DN6595_c0_g4_i2</t>
  </si>
  <si>
    <t>SAT1</t>
  </si>
  <si>
    <t>DN6595_c0_g4_i1</t>
  </si>
  <si>
    <t>difieren un poco por separado.</t>
  </si>
  <si>
    <t>DN6595_c0_g4_i2</t>
  </si>
  <si>
    <t>Kruskal-Wallis test: H ( 4, N= 20) =2,185714 p =,7016</t>
  </si>
  <si>
    <t>Dan pésimo la estadística…</t>
  </si>
  <si>
    <t>DN11844_c1_g1_i1,DN11844_c1_g1_i2,DN11844_c1_g1_i3</t>
  </si>
  <si>
    <t>SAT2</t>
  </si>
  <si>
    <t>DN11844_c1_g1_i3</t>
  </si>
  <si>
    <t>difieren y además muy dispersos</t>
  </si>
  <si>
    <t>DN11844_c1_g1_i1</t>
  </si>
  <si>
    <t>no sirven separados</t>
  </si>
  <si>
    <t>DN11844_c1_g1_i2</t>
  </si>
  <si>
    <t>solo para sumar</t>
  </si>
  <si>
    <t>DN18243_c0_g2_i1,DN18243_c0_g2_i2,DN18243_c0_g2_i3</t>
  </si>
  <si>
    <t>DN18243_c0_g2_i2</t>
  </si>
  <si>
    <t>0.882</t>
  </si>
  <si>
    <t>0.682</t>
  </si>
  <si>
    <t>0.904</t>
  </si>
  <si>
    <t>0.549</t>
  </si>
  <si>
    <t>0.658</t>
  </si>
  <si>
    <t>alta dispersión</t>
  </si>
  <si>
    <t>DN18243_c0_g2_i3</t>
  </si>
  <si>
    <t>parece el suma, algo más altos los efectos</t>
  </si>
  <si>
    <t>DN18243_c0_g2_i1</t>
  </si>
  <si>
    <t>0.579</t>
  </si>
  <si>
    <t>0.814</t>
  </si>
  <si>
    <t>0.772</t>
  </si>
  <si>
    <t>0.754</t>
  </si>
  <si>
    <t>DESCARTAR</t>
  </si>
  <si>
    <t>normalizacion x HK</t>
  </si>
  <si>
    <t>DN5420_c0_g1</t>
  </si>
  <si>
    <t>JUN-1</t>
  </si>
  <si>
    <t>Transcription factor AP-1</t>
  </si>
  <si>
    <t>Serinus canaria</t>
  </si>
  <si>
    <t>DN5420_c0_g1_i1</t>
  </si>
  <si>
    <t>Kruskal-Wallis test: H ( 4, N= 10) =5,454545 p =,2438</t>
  </si>
  <si>
    <t>DN7542_c3_g1</t>
  </si>
  <si>
    <t>JUN-2</t>
  </si>
  <si>
    <t>DN7542_c3_g1_i1</t>
  </si>
  <si>
    <t>Kruskal-Wallis test: H ( 4, N= 10) =3,818182 p =,4312</t>
  </si>
  <si>
    <t>DN1443_c0_g1</t>
  </si>
  <si>
    <t>JUNB</t>
  </si>
  <si>
    <t>Transcription factor jun-B</t>
  </si>
  <si>
    <t>DN1443_c0_g1_i1</t>
  </si>
  <si>
    <t>DN70281_c0_g1</t>
  </si>
  <si>
    <t>JUND-1</t>
  </si>
  <si>
    <t>Transcription factor jun-D</t>
  </si>
  <si>
    <t>DN70281_c0_g1_i1</t>
  </si>
  <si>
    <t>IGUAL QUE ANTES</t>
  </si>
  <si>
    <t>DN1815_c2_g1</t>
  </si>
  <si>
    <t>JUND-2</t>
  </si>
  <si>
    <t>DN1815_c2_g1_i1</t>
  </si>
  <si>
    <t>Kruskal-Wallis test: H ( 4, N= 10) =3,381818 p =,4961</t>
  </si>
  <si>
    <t>DN94221_c0_g1</t>
  </si>
  <si>
    <t>EF1GA</t>
  </si>
  <si>
    <t>Elongation factor 1-gamma-A</t>
  </si>
  <si>
    <t>DN94221_c0_g1_i1</t>
  </si>
  <si>
    <t>DN39561_c0_g1</t>
  </si>
  <si>
    <t>FOS</t>
  </si>
  <si>
    <t>Proto-oncogene c-Fos</t>
  </si>
  <si>
    <t>DN39561_c0_g1_i1</t>
  </si>
  <si>
    <t>Kruskal-Wallis test: H ( 4, N= 10) =8,400000 p =,0780</t>
  </si>
  <si>
    <t>DN15220_c0_g1</t>
  </si>
  <si>
    <t>NF2L2</t>
  </si>
  <si>
    <t>Nuclear factor erythroid 2-related factor 2</t>
  </si>
  <si>
    <t>DN15220_c0_g1_i1</t>
  </si>
  <si>
    <t>baja amplificación</t>
  </si>
  <si>
    <t>baja ampl.</t>
  </si>
  <si>
    <t>individual TIENE MUY BAJA EXPRESIÓN</t>
  </si>
  <si>
    <t>USAMOS LA SUMA DE TODAS</t>
  </si>
  <si>
    <t>Genes usados como "housekeeping" en Xenopus</t>
  </si>
  <si>
    <t>DN15776_c0_g1</t>
  </si>
  <si>
    <t>EF1A0</t>
  </si>
  <si>
    <t>Elongation factor 1-alpha, somatic form</t>
  </si>
  <si>
    <t>Elongation factor 1-alpha 1</t>
  </si>
  <si>
    <t>UniRef90_A0A1L1RUZ1</t>
  </si>
  <si>
    <t>DN12855_c0_g1</t>
  </si>
  <si>
    <t>EF1B</t>
  </si>
  <si>
    <t>Elongation factor 1-beta</t>
  </si>
  <si>
    <t>NADH-ubiquinone oxidoreductase 75 kDa subunit  mitochondrial</t>
  </si>
  <si>
    <t>UniRef90_UPI000854E6C4</t>
  </si>
  <si>
    <t>DN1931_c0_g1</t>
  </si>
  <si>
    <t>EF1D</t>
  </si>
  <si>
    <t>Elongation factor 1-delta</t>
  </si>
  <si>
    <t>UniRef90_UPI000854D5DD</t>
  </si>
  <si>
    <t>UniRef90_P26642</t>
  </si>
  <si>
    <t>DN10639_c0_g1</t>
  </si>
  <si>
    <t>G3P</t>
  </si>
  <si>
    <t>Glyceraldehyde-3-phosphate dehydrogenase</t>
  </si>
  <si>
    <t>UniRef90_A0A223PQF4</t>
  </si>
  <si>
    <t>DN7564_c0_g1</t>
  </si>
  <si>
    <t>RL8</t>
  </si>
  <si>
    <t>60S ribosomal protein L8</t>
  </si>
  <si>
    <t>UniRef90_P62917</t>
  </si>
  <si>
    <t>DN918_c0_g1</t>
  </si>
  <si>
    <t>TBA</t>
  </si>
  <si>
    <t>Tubulin alpha chain</t>
  </si>
  <si>
    <t>Notophthalmus viridescens</t>
  </si>
  <si>
    <t>UniRef90_R7VWG3</t>
  </si>
  <si>
    <t>DN1348_c0_g4</t>
  </si>
  <si>
    <t>Tubulin alpha-4A chain</t>
  </si>
  <si>
    <t>UniRef90_Q29220</t>
  </si>
  <si>
    <t>DN1348_c0_g3</t>
  </si>
  <si>
    <t>Tubulin alpha-8 chain (Fragment)</t>
  </si>
  <si>
    <t>UniRef90_M7BK41</t>
  </si>
  <si>
    <t>DN13414_c0_g2</t>
  </si>
  <si>
    <t>UniRef90_F1LG90</t>
  </si>
  <si>
    <t>DN10321_c0_g1</t>
  </si>
  <si>
    <t>TBA1</t>
  </si>
  <si>
    <t>Tubulin alpha-1 chain</t>
  </si>
  <si>
    <t>Tubulin alpha-1 chain (Fragment)</t>
  </si>
  <si>
    <t>UniRef90_UPI000740180D</t>
  </si>
  <si>
    <t>DN1877_c0_g2</t>
  </si>
  <si>
    <t>TBB</t>
  </si>
  <si>
    <t>Tubulin beta chain</t>
  </si>
  <si>
    <t>Tubulin beta chain (Fragment)</t>
  </si>
  <si>
    <t>Lymnaea stagnalis</t>
  </si>
  <si>
    <t>UniRef90_A0A183HRK1</t>
  </si>
  <si>
    <t>DN55_c0_g1</t>
  </si>
  <si>
    <t>Tubulin beta-7 chain</t>
  </si>
  <si>
    <t>UniRef90_P07437</t>
  </si>
  <si>
    <t>DN16247_c0_g2</t>
  </si>
  <si>
    <t>TBB4B</t>
  </si>
  <si>
    <t>Tubulin beta-4B chain</t>
  </si>
  <si>
    <t>Tubulin beta-4B chain (Fragments)</t>
  </si>
  <si>
    <t>Mesocricetus auratus</t>
  </si>
  <si>
    <t>UniRef90_B5G4G5</t>
  </si>
  <si>
    <t>DN1137_c0_g1</t>
  </si>
  <si>
    <t>ACTB</t>
  </si>
  <si>
    <t>Actin, cytoplasmic 1</t>
  </si>
  <si>
    <t>Actin  cytoplasmic 1</t>
  </si>
  <si>
    <t>UniRef90_A0A1L1RLK7</t>
  </si>
  <si>
    <t>DN1137_c0_g2</t>
  </si>
  <si>
    <t>ACT3</t>
  </si>
  <si>
    <t>Actin, alpha sarcomeric/skeletal {ECO:0000250|UniProtKB:P04752}</t>
  </si>
  <si>
    <t>Actin  alpha sarcomeric/skeletal</t>
  </si>
  <si>
    <t>UniRef90_Q61273</t>
  </si>
  <si>
    <t>DN15776_c0_g1_i6</t>
  </si>
  <si>
    <t>0.970</t>
  </si>
  <si>
    <t>DN15776_c0_g1_i7</t>
  </si>
  <si>
    <t>DN15776_c0_g1_i1</t>
  </si>
  <si>
    <t>DN15776_c0_g1_i5</t>
  </si>
  <si>
    <t>DN15776_c0_g1_i2</t>
  </si>
  <si>
    <t>DN15776_c0_g1_i3</t>
  </si>
  <si>
    <t>0.328</t>
  </si>
  <si>
    <t>DESC</t>
  </si>
  <si>
    <t>SUMA</t>
  </si>
  <si>
    <t>DN12855_c0_g1_i2</t>
  </si>
  <si>
    <t>DN12855_c0_g1_i1</t>
  </si>
  <si>
    <t>DN1931_c0_g1_i9</t>
  </si>
  <si>
    <t>0.170</t>
  </si>
  <si>
    <t>0.134</t>
  </si>
  <si>
    <t>0.186</t>
  </si>
  <si>
    <t>0.331</t>
  </si>
  <si>
    <t>0.565</t>
  </si>
  <si>
    <t>0.417</t>
  </si>
  <si>
    <t>DN1931_c0_g1_i6</t>
  </si>
  <si>
    <t>DN1931_c0_g1_i8</t>
  </si>
  <si>
    <t>bajo, variable</t>
  </si>
  <si>
    <t>DN1931_c0_g1_i2</t>
  </si>
  <si>
    <t>DN1931_c0_g1_i5</t>
  </si>
  <si>
    <t>0.822</t>
  </si>
  <si>
    <t>bajo</t>
  </si>
  <si>
    <t>DN1931_c0_g1_i4</t>
  </si>
  <si>
    <t>DN1931_c0_g1_i3</t>
  </si>
  <si>
    <t>Es el mismo colapsado</t>
  </si>
  <si>
    <t>isoformas fragmentos</t>
  </si>
  <si>
    <t>DN10639_c0_g1_i3</t>
  </si>
  <si>
    <t>DN10639_c0_g1_i4</t>
  </si>
  <si>
    <t>DN10639_c0_g1_i2</t>
  </si>
  <si>
    <t>0.945</t>
  </si>
  <si>
    <t>0.632</t>
  </si>
  <si>
    <t>0.461</t>
  </si>
  <si>
    <t>0.762</t>
  </si>
  <si>
    <t>0.925</t>
  </si>
  <si>
    <t>0.793</t>
  </si>
  <si>
    <t>0.484</t>
  </si>
  <si>
    <t>baja expresión</t>
  </si>
  <si>
    <t>DN10639_c0_g1_i1</t>
  </si>
  <si>
    <t>DN7564_c0_g1_i1</t>
  </si>
  <si>
    <t>unica seq</t>
  </si>
  <si>
    <t>DN918_c0_g1_i6</t>
  </si>
  <si>
    <t>DN918_c0_g1_i16</t>
  </si>
  <si>
    <t>DN918_c0_g1_i9</t>
  </si>
  <si>
    <t>DN918_c0_g1_i7</t>
  </si>
  <si>
    <t>DN918_c0_g1_i8</t>
  </si>
  <si>
    <t>DN918_c0_g1_i15</t>
  </si>
  <si>
    <t>DN918_c0_g1_i2</t>
  </si>
  <si>
    <t>DN918_c0_g1_i14</t>
  </si>
  <si>
    <t>DN918_c0_g1_i18</t>
  </si>
  <si>
    <t>DN918_c0_g1_i20</t>
  </si>
  <si>
    <t>DN1348_c0_g4_i1</t>
  </si>
  <si>
    <t>DN1348_c0_g4_i3</t>
  </si>
  <si>
    <t>DN1348_c0_g4_i4</t>
  </si>
  <si>
    <t>DN1348_c0_g3_i2</t>
  </si>
  <si>
    <t>DN1348_c0_g3_i4</t>
  </si>
  <si>
    <t>0.911</t>
  </si>
  <si>
    <t>DN13414_c0_g2_i1</t>
  </si>
  <si>
    <t>DN1877_c0_g2_i2</t>
  </si>
  <si>
    <t>DN1877_c0_g2_i1</t>
  </si>
  <si>
    <t>DN55_c0_g1_i1</t>
  </si>
  <si>
    <t>DN55_c0_g1_i2</t>
  </si>
  <si>
    <t>DN55_c0_g1_i4</t>
  </si>
  <si>
    <t>DN55_c0_g1_i3</t>
  </si>
  <si>
    <t>DN16247_c0_g2_i2</t>
  </si>
  <si>
    <t>bajo variable</t>
  </si>
  <si>
    <t>DN16247_c0_g2_i1</t>
  </si>
  <si>
    <t>DN1137_c0_g1_i1</t>
  </si>
  <si>
    <t>DN1137_c0_g1_i2</t>
  </si>
  <si>
    <t>DN1137_c0_g2_i1</t>
  </si>
  <si>
    <t>DN1181_c0_g1_i1</t>
  </si>
  <si>
    <t>P30947</t>
  </si>
  <si>
    <t>HSP90AB1</t>
  </si>
  <si>
    <t>Heat shock protein HSP 90-beta</t>
  </si>
  <si>
    <t>DN1181_c0_g1_i4</t>
  </si>
  <si>
    <t>Q04619</t>
  </si>
  <si>
    <t>Heat shock cognate protein HSP 90-beta</t>
  </si>
  <si>
    <t>VER SEPARADOS Y LUEGO ANALIZAR SI JUNTAR</t>
  </si>
  <si>
    <t>JUNTAR CON 4 RÉPLICAS</t>
  </si>
  <si>
    <t>Median Test, Overall Median = ,885492; Var2 (sociosAHR.sta)_x000D_
Independent (grouping) variable: Var1_x000D_
Chi-Square = 8,000000 df = 4 p = ,0916</t>
  </si>
  <si>
    <t>Kruskal-Wallis ANOVA by Ranks; Var2 (sociosAHR.sta)_x000D_
Independent (grouping) variable: Var1_x000D_
Kruskal-Wallis test: H ( 4, N= 20) =7,557143 p =,1092</t>
  </si>
  <si>
    <t>c vs CPF24</t>
  </si>
  <si>
    <t>DN1835_c0_g1_i1</t>
  </si>
  <si>
    <t>O08915</t>
  </si>
  <si>
    <t>AIP</t>
  </si>
  <si>
    <t>AH receptor-interacting protein</t>
  </si>
  <si>
    <t>DN1835_c0_g1_i2</t>
  </si>
  <si>
    <t>DN1835_c0_g1_i3</t>
  </si>
  <si>
    <t>CONTROL</t>
  </si>
  <si>
    <t>MAZ_6H</t>
  </si>
  <si>
    <t>MAZ_24H</t>
  </si>
  <si>
    <t>CLP_6H</t>
  </si>
  <si>
    <t>CLP_24H</t>
  </si>
  <si>
    <t>SUMATORIA</t>
  </si>
  <si>
    <t>NS…</t>
  </si>
  <si>
    <t>Median Test, Overall Median = 1,00725; AIP (sociosAHR.sta)</t>
  </si>
  <si>
    <t>Kruskal-Wallis ANOVA by Ranks; AIP (sociosAHR.sta) Independent (grouping) variable: tr Kruskal-Wallis test: H ( 4, N= 10) =4,472727 p =,3458</t>
  </si>
  <si>
    <t>CONSIDERAR LOS 3 FRAGMENTOS JUNTOS, MUCHO MENOS DISPERSO</t>
  </si>
  <si>
    <t>Independent (grouping) variable: tr</t>
  </si>
  <si>
    <t>DN30018_c0_g1_i1</t>
  </si>
  <si>
    <t>Q9NZN9</t>
  </si>
  <si>
    <t>AIPL1</t>
  </si>
  <si>
    <t>Aryl-hydrocarbon-interacting protein-like 1</t>
  </si>
  <si>
    <t>DN30018_c0_g1_i2</t>
  </si>
  <si>
    <t>Median Test, Overall Median = 1,00000; A-L (sociosAHR.sta)_x000D_
Independent (grouping) variable: tr_x000D_
Chi-Square = 8,000000 df = 4 p = ,0916</t>
  </si>
  <si>
    <t>Kruskal-Wallis ANOVA by Ranks; A-L (sociosAHR.sta) Independent (grouping) variable: tr Kruskal-Wallis test: H ( 4, N= 10) =8,072727 p =,0890</t>
  </si>
  <si>
    <t>DN2767_c0_g3_i1</t>
  </si>
  <si>
    <t>G1TGF1</t>
  </si>
  <si>
    <t>PTGES3</t>
  </si>
  <si>
    <t>Prostaglandin E synthase 3</t>
  </si>
  <si>
    <t>Median Test, Overall Median = ,816457; PTGS3-1 (sociosAHR.sta) Independent (grouping) variable: tr Chi-Square = 4,000000 df = 4 p = ,4060</t>
  </si>
  <si>
    <t>Kruskal-Wallis ANOVA by Ranks; PTGS3-1 (sociosAHR.sta) Independent (grouping) variable: tr Kruskal-Wallis test: H ( 4, N= 10) =6,872727 p =,1428</t>
  </si>
  <si>
    <t>Hay efectos</t>
  </si>
  <si>
    <t>DN6919_c0_g1_i12</t>
  </si>
  <si>
    <t>Q9D9A7</t>
  </si>
  <si>
    <t>PTGES3L</t>
  </si>
  <si>
    <t>Putative protein PTGES3L</t>
  </si>
  <si>
    <t>DN6919_c0_g1_i9</t>
  </si>
  <si>
    <t>SUMAR!!!!</t>
  </si>
  <si>
    <t>Median Test, Overall Median = ,879069; PG-2 (sociosAHR.sta)_x000D_
Independent (grouping) variable: tr_x000D_
Chi-Square = 4,000000 df = 4 p = ,4060</t>
  </si>
  <si>
    <t>IGUAL SE VE DISPERSO</t>
  </si>
  <si>
    <t>Kruskal-Wallis ANOVA by Ranks; PG-2 (sociosAHR.sta) Independent (grouping) variable: tr Kruskal-Wallis test: H ( 4, N= 10) =6,327273 p =,1760</t>
  </si>
  <si>
    <t>Valores bajos</t>
  </si>
  <si>
    <t>DESCARTADOS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</si>
</sst>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"/>
    <numFmt numFmtId="166" formatCode="0.00000"/>
    <numFmt numFmtId="167" formatCode="0.00000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6A8A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F8295"/>
        <bgColor indexed="64"/>
      </patternFill>
    </fill>
    <fill>
      <patternFill patternType="solid">
        <fgColor rgb="FFF7C26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E5AB5D"/>
        <bgColor indexed="64"/>
      </patternFill>
    </fill>
    <fill>
      <patternFill patternType="solid">
        <fgColor rgb="FFFEBAFB"/>
        <bgColor indexed="64"/>
      </patternFill>
    </fill>
    <fill>
      <patternFill patternType="solid">
        <fgColor rgb="FFE4D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FF00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4B08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2" fontId="0" fillId="0" borderId="0" xfId="0" applyNumberFormat="1"/>
    <xf numFmtId="0" fontId="0" fillId="0" borderId="0" xfId="0" applyFill="1"/>
    <xf numFmtId="0" fontId="6" fillId="0" borderId="0" xfId="0" applyFont="1" applyFill="1"/>
    <xf numFmtId="0" fontId="6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6" fillId="5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6" fillId="9" borderId="0" xfId="0" applyFon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6" fillId="10" borderId="0" xfId="0" applyFont="1" applyFill="1"/>
    <xf numFmtId="0" fontId="0" fillId="10" borderId="0" xfId="0" applyFill="1"/>
    <xf numFmtId="0" fontId="0" fillId="10" borderId="0" xfId="0" applyFill="1" applyAlignment="1">
      <alignment horizontal="center"/>
    </xf>
    <xf numFmtId="0" fontId="6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6" fillId="12" borderId="0" xfId="0" applyFont="1" applyFill="1"/>
    <xf numFmtId="0" fontId="0" fillId="12" borderId="0" xfId="0" applyFill="1"/>
    <xf numFmtId="0" fontId="0" fillId="12" borderId="0" xfId="0" applyFill="1" applyAlignment="1">
      <alignment horizontal="center"/>
    </xf>
    <xf numFmtId="0" fontId="0" fillId="13" borderId="0" xfId="0" applyFill="1"/>
    <xf numFmtId="0" fontId="0" fillId="13" borderId="0" xfId="0" applyFill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164" fontId="0" fillId="0" borderId="0" xfId="0" applyNumberFormat="1"/>
    <xf numFmtId="0" fontId="0" fillId="15" borderId="0" xfId="0" applyFill="1"/>
    <xf numFmtId="0" fontId="0" fillId="16" borderId="0" xfId="0" applyFill="1"/>
    <xf numFmtId="0" fontId="5" fillId="17" borderId="0" xfId="0" applyFont="1" applyFill="1"/>
    <xf numFmtId="165" fontId="0" fillId="0" borderId="0" xfId="0" applyNumberFormat="1"/>
    <xf numFmtId="0" fontId="7" fillId="0" borderId="0" xfId="0" applyFont="1"/>
    <xf numFmtId="165" fontId="7" fillId="0" borderId="0" xfId="0" applyNumberFormat="1" applyFont="1"/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0" fillId="17" borderId="0" xfId="0" applyFill="1"/>
    <xf numFmtId="0" fontId="5" fillId="18" borderId="0" xfId="0" applyFont="1" applyFill="1"/>
    <xf numFmtId="3" fontId="7" fillId="0" borderId="0" xfId="0" applyNumberFormat="1" applyFont="1"/>
    <xf numFmtId="0" fontId="0" fillId="19" borderId="0" xfId="0" applyFill="1"/>
    <xf numFmtId="0" fontId="5" fillId="19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5" fillId="8" borderId="0" xfId="0" applyFont="1" applyFill="1"/>
    <xf numFmtId="0" fontId="0" fillId="20" borderId="0" xfId="0" applyFill="1"/>
    <xf numFmtId="0" fontId="5" fillId="21" borderId="0" xfId="0" applyFont="1" applyFill="1"/>
    <xf numFmtId="0" fontId="0" fillId="21" borderId="0" xfId="0" applyFill="1"/>
    <xf numFmtId="0" fontId="6" fillId="21" borderId="0" xfId="0" applyFont="1" applyFill="1"/>
    <xf numFmtId="0" fontId="5" fillId="22" borderId="0" xfId="0" applyFont="1" applyFill="1"/>
    <xf numFmtId="0" fontId="0" fillId="22" borderId="0" xfId="0" applyFill="1"/>
    <xf numFmtId="0" fontId="5" fillId="23" borderId="0" xfId="0" applyFont="1" applyFill="1"/>
    <xf numFmtId="0" fontId="0" fillId="23" borderId="0" xfId="0" applyFill="1"/>
    <xf numFmtId="0" fontId="6" fillId="24" borderId="0" xfId="0" applyFont="1" applyFill="1"/>
    <xf numFmtId="0" fontId="0" fillId="24" borderId="0" xfId="0" applyFill="1"/>
    <xf numFmtId="0" fontId="5" fillId="24" borderId="0" xfId="0" applyFont="1" applyFill="1"/>
    <xf numFmtId="0" fontId="5" fillId="5" borderId="0" xfId="0" applyFont="1" applyFill="1"/>
    <xf numFmtId="0" fontId="5" fillId="25" borderId="0" xfId="0" applyFont="1" applyFill="1"/>
    <xf numFmtId="0" fontId="0" fillId="25" borderId="0" xfId="0" applyFill="1"/>
    <xf numFmtId="0" fontId="0" fillId="26" borderId="0" xfId="0" applyFill="1"/>
    <xf numFmtId="0" fontId="0" fillId="26" borderId="0" xfId="0" applyFill="1" applyAlignment="1">
      <alignment horizontal="center"/>
    </xf>
    <xf numFmtId="11" fontId="0" fillId="26" borderId="0" xfId="0" applyNumberFormat="1" applyFill="1"/>
    <xf numFmtId="0" fontId="0" fillId="27" borderId="0" xfId="0" applyFill="1"/>
    <xf numFmtId="0" fontId="0" fillId="27" borderId="0" xfId="0" applyFill="1" applyAlignment="1">
      <alignment horizontal="center"/>
    </xf>
    <xf numFmtId="0" fontId="0" fillId="18" borderId="0" xfId="0" applyFill="1"/>
    <xf numFmtId="0" fontId="0" fillId="18" borderId="0" xfId="0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/>
    <xf numFmtId="2" fontId="0" fillId="0" borderId="0" xfId="0" applyNumberFormat="1" applyAlignment="1">
      <alignment horizontal="center"/>
    </xf>
    <xf numFmtId="0" fontId="0" fillId="28" borderId="0" xfId="0" applyFill="1"/>
    <xf numFmtId="0" fontId="0" fillId="29" borderId="0" xfId="0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0" fillId="30" borderId="0" xfId="0" applyFill="1"/>
    <xf numFmtId="0" fontId="8" fillId="0" borderId="0" xfId="0" applyFont="1" applyFill="1"/>
    <xf numFmtId="0" fontId="8" fillId="10" borderId="0" xfId="0" applyFont="1" applyFill="1"/>
    <xf numFmtId="0" fontId="6" fillId="17" borderId="0" xfId="0" applyFont="1" applyFill="1"/>
    <xf numFmtId="2" fontId="0" fillId="10" borderId="0" xfId="0" applyNumberFormat="1" applyFill="1" applyAlignment="1">
      <alignment horizontal="center"/>
    </xf>
    <xf numFmtId="0" fontId="0" fillId="31" borderId="0" xfId="0" applyFill="1"/>
    <xf numFmtId="0" fontId="6" fillId="31" borderId="0" xfId="0" applyFont="1" applyFill="1"/>
    <xf numFmtId="0" fontId="0" fillId="32" borderId="0" xfId="0" applyFill="1"/>
    <xf numFmtId="0" fontId="6" fillId="30" borderId="0" xfId="0" applyFont="1" applyFill="1"/>
    <xf numFmtId="0" fontId="0" fillId="33" borderId="0" xfId="0" applyFill="1"/>
    <xf numFmtId="0" fontId="0" fillId="34" borderId="0" xfId="0" applyFill="1"/>
    <xf numFmtId="0" fontId="6" fillId="16" borderId="0" xfId="0" applyFont="1" applyFill="1"/>
    <xf numFmtId="0" fontId="6" fillId="26" borderId="0" xfId="0" applyFont="1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6" fillId="37" borderId="0" xfId="0" applyFont="1" applyFill="1"/>
    <xf numFmtId="0" fontId="9" fillId="38" borderId="0" xfId="0" applyFont="1" applyFill="1"/>
    <xf numFmtId="2" fontId="0" fillId="19" borderId="0" xfId="0" applyNumberFormat="1" applyFill="1"/>
    <xf numFmtId="0" fontId="0" fillId="39" borderId="0" xfId="0" applyFill="1"/>
    <xf numFmtId="2" fontId="0" fillId="11" borderId="0" xfId="0" applyNumberFormat="1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8" borderId="0" xfId="0" applyNumberFormat="1" applyFill="1"/>
    <xf numFmtId="3" fontId="0" fillId="0" borderId="0" xfId="0" applyNumberFormat="1" applyFill="1"/>
    <xf numFmtId="3" fontId="0" fillId="0" borderId="0" xfId="0" applyNumberFormat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Border="1"/>
    <xf numFmtId="0" fontId="0" fillId="40" borderId="0" xfId="0" applyFill="1"/>
    <xf numFmtId="0" fontId="0" fillId="41" borderId="0" xfId="0" applyFill="1"/>
    <xf numFmtId="0" fontId="0" fillId="38" borderId="0" xfId="0" applyFill="1"/>
    <xf numFmtId="0" fontId="6" fillId="42" borderId="0" xfId="0" applyFont="1" applyFill="1"/>
    <xf numFmtId="0" fontId="5" fillId="0" borderId="0" xfId="0" applyFont="1"/>
    <xf numFmtId="0" fontId="0" fillId="43" borderId="0" xfId="0" applyFill="1"/>
    <xf numFmtId="0" fontId="0" fillId="44" borderId="0" xfId="0" applyFill="1"/>
    <xf numFmtId="0" fontId="6" fillId="44" borderId="0" xfId="0" applyFont="1" applyFill="1"/>
    <xf numFmtId="0" fontId="6" fillId="45" borderId="0" xfId="0" applyFont="1" applyFill="1"/>
    <xf numFmtId="0" fontId="0" fillId="45" borderId="0" xfId="0" applyFill="1"/>
    <xf numFmtId="0" fontId="10" fillId="42" borderId="0" xfId="0" applyFont="1" applyFill="1"/>
    <xf numFmtId="0" fontId="0" fillId="46" borderId="0" xfId="0" applyFill="1"/>
    <xf numFmtId="49" fontId="0" fillId="46" borderId="0" xfId="0" applyNumberFormat="1" applyFill="1"/>
    <xf numFmtId="0" fontId="0" fillId="47" borderId="0" xfId="0" applyFill="1"/>
    <xf numFmtId="0" fontId="11" fillId="11" borderId="0" xfId="0" applyFont="1" applyFill="1"/>
    <xf numFmtId="2" fontId="0" fillId="16" borderId="0" xfId="0" applyNumberFormat="1" applyFill="1"/>
    <xf numFmtId="2" fontId="0" fillId="16" borderId="0" xfId="0" applyNumberFormat="1" applyFill="1" applyAlignment="1">
      <alignment horizontal="center"/>
    </xf>
    <xf numFmtId="49" fontId="0" fillId="0" borderId="0" xfId="0" applyNumberFormat="1"/>
    <xf numFmtId="2" fontId="0" fillId="19" borderId="0" xfId="0" applyNumberFormat="1" applyFill="1" applyAlignment="1">
      <alignment horizontal="center"/>
    </xf>
    <xf numFmtId="0" fontId="0" fillId="48" borderId="0" xfId="0" applyFill="1"/>
    <xf numFmtId="0" fontId="5" fillId="0" borderId="7" xfId="0" applyFont="1" applyBorder="1"/>
    <xf numFmtId="49" fontId="5" fillId="0" borderId="0" xfId="0" applyNumberFormat="1" applyFont="1"/>
    <xf numFmtId="0" fontId="1" fillId="16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165" fontId="12" fillId="0" borderId="0" xfId="0" applyNumberFormat="1" applyFont="1"/>
    <xf numFmtId="0" fontId="12" fillId="0" borderId="0" xfId="0" applyFont="1"/>
    <xf numFmtId="0" fontId="12" fillId="49" borderId="0" xfId="0" applyFont="1" applyFill="1"/>
    <xf numFmtId="0" fontId="12" fillId="50" borderId="0" xfId="0" applyFont="1" applyFill="1"/>
    <xf numFmtId="0" fontId="12" fillId="51" borderId="0" xfId="0" applyFont="1" applyFill="1"/>
    <xf numFmtId="0" fontId="13" fillId="0" borderId="0" xfId="0" applyFont="1" applyAlignment="1">
      <alignment horizontal="left" vertical="top"/>
    </xf>
    <xf numFmtId="0" fontId="12" fillId="52" borderId="0" xfId="0" applyFont="1" applyFill="1"/>
    <xf numFmtId="165" fontId="12" fillId="50" borderId="0" xfId="0" applyNumberFormat="1" applyFont="1" applyFill="1"/>
    <xf numFmtId="0" fontId="0" fillId="53" borderId="0" xfId="0" applyFill="1"/>
    <xf numFmtId="0" fontId="12" fillId="5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7"/>
  <sheetViews>
    <sheetView topLeftCell="A81" zoomScaleNormal="100" workbookViewId="0">
      <selection activeCell="A129" sqref="A129:D137"/>
    </sheetView>
  </sheetViews>
  <sheetFormatPr baseColWidth="10" defaultRowHeight="15" x14ac:dyDescent="0.25"/>
  <cols>
    <col min="1" max="1" width="21.140625" customWidth="1"/>
    <col min="2" max="2" width="16.5703125" customWidth="1"/>
    <col min="3" max="3" width="35.140625" customWidth="1"/>
    <col min="4" max="4" width="40.85546875" customWidth="1"/>
    <col min="5" max="5" width="22.42578125" customWidth="1"/>
    <col min="6" max="6" width="11.42578125" hidden="1" customWidth="1"/>
    <col min="7" max="7" width="24.7109375" style="6" customWidth="1"/>
    <col min="8" max="8" width="19.7109375" style="6" customWidth="1"/>
  </cols>
  <sheetData>
    <row r="1" spans="1:11" x14ac:dyDescent="0.25">
      <c r="H1" s="6" t="s">
        <v>30</v>
      </c>
    </row>
    <row r="2" spans="1:11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G2" s="6" t="s">
        <v>89</v>
      </c>
      <c r="H2" s="6" t="s">
        <v>92</v>
      </c>
    </row>
    <row r="3" spans="1:1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/>
      <c r="G3" s="18" t="s">
        <v>201</v>
      </c>
      <c r="H3" s="18" t="s">
        <v>201</v>
      </c>
      <c r="I3" s="17" t="s">
        <v>256</v>
      </c>
    </row>
    <row r="4" spans="1:11" x14ac:dyDescent="0.25">
      <c r="A4" s="17" t="s">
        <v>5</v>
      </c>
      <c r="B4" s="17" t="s">
        <v>1</v>
      </c>
      <c r="C4" s="17" t="s">
        <v>2</v>
      </c>
      <c r="D4" s="17" t="s">
        <v>6</v>
      </c>
      <c r="E4" s="17" t="s">
        <v>7</v>
      </c>
      <c r="F4" s="17"/>
      <c r="G4" s="18" t="s">
        <v>201</v>
      </c>
      <c r="H4" s="18" t="s">
        <v>201</v>
      </c>
      <c r="I4" s="17"/>
    </row>
    <row r="5" spans="1:11" x14ac:dyDescent="0.25">
      <c r="A5" s="17" t="s">
        <v>8</v>
      </c>
      <c r="B5" s="17" t="s">
        <v>1</v>
      </c>
      <c r="C5" s="17" t="s">
        <v>2</v>
      </c>
      <c r="D5" s="17" t="s">
        <v>9</v>
      </c>
      <c r="E5" s="17" t="s">
        <v>10</v>
      </c>
      <c r="F5" s="17"/>
      <c r="G5" s="18" t="s">
        <v>201</v>
      </c>
      <c r="H5" s="18" t="s">
        <v>201</v>
      </c>
      <c r="I5" s="17"/>
    </row>
    <row r="6" spans="1:11" x14ac:dyDescent="0.25">
      <c r="A6" s="10" t="s">
        <v>11</v>
      </c>
      <c r="B6" s="10" t="s">
        <v>1</v>
      </c>
      <c r="C6" s="10" t="s">
        <v>2</v>
      </c>
      <c r="D6" s="10" t="s">
        <v>6</v>
      </c>
      <c r="E6" s="10" t="s">
        <v>12</v>
      </c>
      <c r="F6" s="10"/>
      <c r="G6" s="19" t="s">
        <v>201</v>
      </c>
      <c r="H6" s="19" t="s">
        <v>201</v>
      </c>
      <c r="I6" s="10" t="s">
        <v>257</v>
      </c>
    </row>
    <row r="7" spans="1:11" x14ac:dyDescent="0.25">
      <c r="A7" s="10" t="s">
        <v>13</v>
      </c>
      <c r="B7" s="10" t="s">
        <v>1</v>
      </c>
      <c r="C7" s="10" t="s">
        <v>2</v>
      </c>
      <c r="D7" s="10" t="s">
        <v>3</v>
      </c>
      <c r="E7" s="10" t="s">
        <v>14</v>
      </c>
      <c r="F7" s="10"/>
      <c r="G7" s="19" t="s">
        <v>201</v>
      </c>
      <c r="H7" s="19" t="s">
        <v>201</v>
      </c>
      <c r="I7" s="10" t="s">
        <v>258</v>
      </c>
    </row>
    <row r="8" spans="1:11" x14ac:dyDescent="0.25">
      <c r="A8" s="10" t="s">
        <v>15</v>
      </c>
      <c r="B8" s="10" t="s">
        <v>1</v>
      </c>
      <c r="C8" s="10" t="s">
        <v>2</v>
      </c>
      <c r="D8" s="10" t="s">
        <v>3</v>
      </c>
      <c r="E8" s="10" t="s">
        <v>16</v>
      </c>
      <c r="F8" s="10"/>
      <c r="G8" s="19" t="s">
        <v>201</v>
      </c>
      <c r="H8" s="19" t="s">
        <v>201</v>
      </c>
      <c r="I8" s="10" t="s">
        <v>259</v>
      </c>
    </row>
    <row r="9" spans="1:11" x14ac:dyDescent="0.25">
      <c r="A9" s="10" t="s">
        <v>17</v>
      </c>
      <c r="B9" s="10" t="s">
        <v>1</v>
      </c>
      <c r="C9" s="10" t="s">
        <v>2</v>
      </c>
      <c r="D9" s="10" t="s">
        <v>3</v>
      </c>
      <c r="E9" s="10" t="s">
        <v>18</v>
      </c>
      <c r="F9" s="10"/>
      <c r="G9" s="19" t="s">
        <v>201</v>
      </c>
      <c r="H9" s="19" t="s">
        <v>201</v>
      </c>
      <c r="I9" s="10" t="s">
        <v>281</v>
      </c>
    </row>
    <row r="10" spans="1:11" x14ac:dyDescent="0.25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G10" s="32" t="s">
        <v>201</v>
      </c>
      <c r="H10" s="32" t="s">
        <v>201</v>
      </c>
      <c r="I10" s="31" t="s">
        <v>382</v>
      </c>
      <c r="J10" s="31"/>
      <c r="K10" s="31"/>
    </row>
    <row r="11" spans="1:11" x14ac:dyDescent="0.25">
      <c r="A11" s="2" t="s">
        <v>31</v>
      </c>
      <c r="B11" s="3" t="s">
        <v>35</v>
      </c>
      <c r="C11" s="2" t="s">
        <v>32</v>
      </c>
      <c r="D11" s="2" t="s">
        <v>33</v>
      </c>
      <c r="E11" s="2" t="s">
        <v>34</v>
      </c>
      <c r="G11" s="6" t="s">
        <v>202</v>
      </c>
      <c r="H11" s="6" t="s">
        <v>201</v>
      </c>
    </row>
    <row r="12" spans="1:11" x14ac:dyDescent="0.25">
      <c r="A12" t="s">
        <v>36</v>
      </c>
      <c r="B12" s="4" t="s">
        <v>35</v>
      </c>
      <c r="C12" t="s">
        <v>37</v>
      </c>
      <c r="D12" t="s">
        <v>38</v>
      </c>
      <c r="E12" t="s">
        <v>39</v>
      </c>
      <c r="G12" s="6" t="s">
        <v>201</v>
      </c>
      <c r="H12" s="6" t="s">
        <v>201</v>
      </c>
    </row>
    <row r="13" spans="1:11" x14ac:dyDescent="0.25">
      <c r="A13" t="s">
        <v>40</v>
      </c>
      <c r="B13" t="s">
        <v>41</v>
      </c>
      <c r="C13" t="s">
        <v>42</v>
      </c>
      <c r="D13" t="s">
        <v>43</v>
      </c>
      <c r="E13" t="s">
        <v>78</v>
      </c>
      <c r="G13" s="6" t="s">
        <v>201</v>
      </c>
      <c r="H13" s="6" t="s">
        <v>201</v>
      </c>
    </row>
    <row r="14" spans="1:11" x14ac:dyDescent="0.25">
      <c r="A14" t="s">
        <v>44</v>
      </c>
      <c r="B14" t="s">
        <v>45</v>
      </c>
      <c r="C14" t="s">
        <v>46</v>
      </c>
      <c r="D14" t="s">
        <v>47</v>
      </c>
      <c r="E14" t="s">
        <v>79</v>
      </c>
      <c r="G14" s="6" t="s">
        <v>203</v>
      </c>
      <c r="H14" s="6" t="s">
        <v>211</v>
      </c>
    </row>
    <row r="15" spans="1:11" x14ac:dyDescent="0.25">
      <c r="A15" t="s">
        <v>48</v>
      </c>
      <c r="B15" t="s">
        <v>49</v>
      </c>
      <c r="C15" t="s">
        <v>50</v>
      </c>
      <c r="D15" t="s">
        <v>51</v>
      </c>
      <c r="E15" t="s">
        <v>80</v>
      </c>
      <c r="G15" s="6" t="s">
        <v>204</v>
      </c>
      <c r="H15" s="6" t="s">
        <v>205</v>
      </c>
    </row>
    <row r="16" spans="1:11" x14ac:dyDescent="0.25">
      <c r="A16" t="s">
        <v>52</v>
      </c>
      <c r="B16" t="s">
        <v>53</v>
      </c>
      <c r="C16" t="s">
        <v>54</v>
      </c>
      <c r="D16" t="s">
        <v>55</v>
      </c>
      <c r="E16" t="s">
        <v>82</v>
      </c>
      <c r="G16" s="6" t="s">
        <v>204</v>
      </c>
      <c r="H16" s="6" t="s">
        <v>201</v>
      </c>
    </row>
    <row r="17" spans="1:24" x14ac:dyDescent="0.25">
      <c r="A17" t="s">
        <v>56</v>
      </c>
      <c r="B17" t="s">
        <v>53</v>
      </c>
      <c r="E17" t="s">
        <v>83</v>
      </c>
      <c r="G17" s="6" t="s">
        <v>202</v>
      </c>
      <c r="H17" s="6" t="s">
        <v>201</v>
      </c>
    </row>
    <row r="18" spans="1:24" x14ac:dyDescent="0.25">
      <c r="A18" s="20" t="s">
        <v>57</v>
      </c>
      <c r="B18" s="20" t="s">
        <v>58</v>
      </c>
      <c r="C18" s="20" t="s">
        <v>59</v>
      </c>
      <c r="D18" s="20" t="s">
        <v>60</v>
      </c>
      <c r="E18" s="20" t="s">
        <v>85</v>
      </c>
      <c r="F18" s="20"/>
      <c r="G18" s="21" t="s">
        <v>206</v>
      </c>
      <c r="H18" s="21" t="s">
        <v>201</v>
      </c>
      <c r="I18" s="20"/>
      <c r="J18" s="20" t="s">
        <v>255</v>
      </c>
    </row>
    <row r="19" spans="1:24" x14ac:dyDescent="0.25">
      <c r="A19" t="s">
        <v>61</v>
      </c>
      <c r="B19" t="s">
        <v>58</v>
      </c>
      <c r="E19" t="s">
        <v>86</v>
      </c>
      <c r="G19" s="6" t="s">
        <v>207</v>
      </c>
      <c r="H19" s="6" t="s">
        <v>201</v>
      </c>
    </row>
    <row r="20" spans="1:24" x14ac:dyDescent="0.25">
      <c r="A20" s="20" t="s">
        <v>62</v>
      </c>
      <c r="B20" s="20" t="s">
        <v>58</v>
      </c>
      <c r="C20" s="20"/>
      <c r="D20" s="20"/>
      <c r="E20" s="20" t="s">
        <v>87</v>
      </c>
      <c r="F20" s="20"/>
      <c r="G20" s="21" t="s">
        <v>208</v>
      </c>
      <c r="H20" s="21" t="s">
        <v>201</v>
      </c>
      <c r="I20" s="20"/>
    </row>
    <row r="21" spans="1:24" x14ac:dyDescent="0.25">
      <c r="A21" s="20" t="s">
        <v>67</v>
      </c>
      <c r="B21" s="20" t="s">
        <v>68</v>
      </c>
      <c r="C21" s="20" t="s">
        <v>69</v>
      </c>
      <c r="D21" s="20" t="s">
        <v>70</v>
      </c>
      <c r="E21" s="20" t="s">
        <v>84</v>
      </c>
      <c r="F21" s="20"/>
      <c r="G21" s="21" t="s">
        <v>208</v>
      </c>
      <c r="H21" s="21" t="s">
        <v>201</v>
      </c>
      <c r="I21" s="20"/>
    </row>
    <row r="22" spans="1:24" x14ac:dyDescent="0.25">
      <c r="A22" t="s">
        <v>71</v>
      </c>
      <c r="B22" t="s">
        <v>72</v>
      </c>
      <c r="C22" t="s">
        <v>73</v>
      </c>
      <c r="D22" t="s">
        <v>74</v>
      </c>
      <c r="E22" t="s">
        <v>88</v>
      </c>
      <c r="G22" s="6" t="s">
        <v>209</v>
      </c>
      <c r="H22" s="6" t="s">
        <v>90</v>
      </c>
    </row>
    <row r="23" spans="1:24" x14ac:dyDescent="0.25">
      <c r="A23" t="s">
        <v>63</v>
      </c>
      <c r="B23" t="s">
        <v>64</v>
      </c>
      <c r="C23" t="s">
        <v>65</v>
      </c>
      <c r="D23" t="s">
        <v>66</v>
      </c>
      <c r="E23" t="s">
        <v>91</v>
      </c>
      <c r="G23" s="6" t="s">
        <v>202</v>
      </c>
      <c r="H23" s="6" t="s">
        <v>201</v>
      </c>
    </row>
    <row r="24" spans="1:24" x14ac:dyDescent="0.25">
      <c r="A24" s="22" t="s">
        <v>75</v>
      </c>
      <c r="B24" s="22" t="s">
        <v>76</v>
      </c>
      <c r="C24" s="22" t="s">
        <v>93</v>
      </c>
      <c r="D24" s="22" t="s">
        <v>81</v>
      </c>
      <c r="E24" s="22" t="s">
        <v>94</v>
      </c>
      <c r="F24" s="22"/>
      <c r="G24" s="23" t="s">
        <v>209</v>
      </c>
      <c r="H24" s="23" t="s">
        <v>210</v>
      </c>
      <c r="I24" s="22"/>
      <c r="J24" s="22" t="s">
        <v>254</v>
      </c>
    </row>
    <row r="25" spans="1:24" x14ac:dyDescent="0.25">
      <c r="A25" t="s">
        <v>77</v>
      </c>
      <c r="B25" t="s">
        <v>76</v>
      </c>
      <c r="C25" t="s">
        <v>93</v>
      </c>
      <c r="D25" t="s">
        <v>95</v>
      </c>
      <c r="E25" t="s">
        <v>96</v>
      </c>
      <c r="G25" s="6" t="s">
        <v>201</v>
      </c>
      <c r="H25" s="6" t="s">
        <v>201</v>
      </c>
    </row>
    <row r="26" spans="1:24" x14ac:dyDescent="0.25">
      <c r="A26" s="22" t="s">
        <v>97</v>
      </c>
      <c r="B26" s="22" t="s">
        <v>76</v>
      </c>
      <c r="C26" s="22" t="s">
        <v>93</v>
      </c>
      <c r="D26" s="22" t="s">
        <v>95</v>
      </c>
      <c r="E26" s="22" t="s">
        <v>98</v>
      </c>
      <c r="F26" s="22"/>
      <c r="G26" s="23" t="s">
        <v>204</v>
      </c>
      <c r="H26" s="23" t="s">
        <v>201</v>
      </c>
      <c r="I26" s="22"/>
    </row>
    <row r="27" spans="1:24" x14ac:dyDescent="0.25">
      <c r="A27" t="s">
        <v>99</v>
      </c>
      <c r="B27" t="s">
        <v>76</v>
      </c>
      <c r="C27" t="s">
        <v>93</v>
      </c>
      <c r="D27" t="s">
        <v>95</v>
      </c>
      <c r="E27" t="s">
        <v>100</v>
      </c>
      <c r="G27" s="6" t="s">
        <v>202</v>
      </c>
      <c r="H27" s="6" t="s">
        <v>201</v>
      </c>
    </row>
    <row r="28" spans="1:24" x14ac:dyDescent="0.25">
      <c r="A28" s="3" t="s">
        <v>101</v>
      </c>
      <c r="B28" s="3" t="s">
        <v>102</v>
      </c>
      <c r="C28" s="2" t="s">
        <v>200</v>
      </c>
      <c r="E28" t="s">
        <v>212</v>
      </c>
      <c r="G28" s="6" t="s">
        <v>202</v>
      </c>
      <c r="H28" s="6" t="s">
        <v>215</v>
      </c>
      <c r="I28" s="5"/>
      <c r="K28" s="1"/>
      <c r="L28" s="1"/>
      <c r="U28" s="5"/>
      <c r="W28" s="1"/>
      <c r="X28" s="1"/>
    </row>
    <row r="29" spans="1:24" x14ac:dyDescent="0.25">
      <c r="A29" s="3" t="s">
        <v>105</v>
      </c>
      <c r="B29" s="3" t="s">
        <v>102</v>
      </c>
      <c r="C29" s="2" t="s">
        <v>200</v>
      </c>
      <c r="E29" t="s">
        <v>213</v>
      </c>
      <c r="G29" s="6" t="s">
        <v>209</v>
      </c>
      <c r="H29" s="6" t="s">
        <v>216</v>
      </c>
      <c r="I29" s="5"/>
      <c r="K29" s="1"/>
      <c r="L29" s="1"/>
      <c r="U29" s="5"/>
      <c r="W29" s="1"/>
      <c r="X29" s="1"/>
    </row>
    <row r="30" spans="1:24" x14ac:dyDescent="0.25">
      <c r="A30" s="3" t="s">
        <v>106</v>
      </c>
      <c r="B30" s="3" t="s">
        <v>102</v>
      </c>
      <c r="C30" s="2" t="s">
        <v>200</v>
      </c>
      <c r="E30" t="s">
        <v>214</v>
      </c>
      <c r="G30" s="6" t="s">
        <v>209</v>
      </c>
      <c r="H30" s="6" t="s">
        <v>217</v>
      </c>
      <c r="I30" s="5"/>
      <c r="K30" s="1"/>
      <c r="L30" s="1"/>
      <c r="U30" s="5"/>
      <c r="W30" s="1"/>
      <c r="X30" s="1"/>
    </row>
    <row r="31" spans="1:24" x14ac:dyDescent="0.25">
      <c r="A31" s="3" t="s">
        <v>103</v>
      </c>
      <c r="B31" s="3" t="s">
        <v>102</v>
      </c>
      <c r="C31" s="2" t="s">
        <v>200</v>
      </c>
      <c r="E31" s="2" t="s">
        <v>218</v>
      </c>
      <c r="G31" s="6" t="s">
        <v>220</v>
      </c>
      <c r="H31" s="6" t="s">
        <v>201</v>
      </c>
      <c r="I31" s="5"/>
      <c r="K31" s="1"/>
      <c r="L31" s="1"/>
      <c r="U31" s="5"/>
      <c r="W31" s="1"/>
      <c r="X31" s="1"/>
    </row>
    <row r="32" spans="1:24" x14ac:dyDescent="0.25">
      <c r="A32" s="3" t="s">
        <v>104</v>
      </c>
      <c r="B32" s="3" t="s">
        <v>102</v>
      </c>
      <c r="C32" s="2" t="s">
        <v>200</v>
      </c>
      <c r="D32" t="s">
        <v>24</v>
      </c>
      <c r="E32" s="2" t="s">
        <v>219</v>
      </c>
      <c r="G32" s="6" t="s">
        <v>221</v>
      </c>
      <c r="H32" s="6" t="s">
        <v>201</v>
      </c>
      <c r="K32" s="1"/>
      <c r="L32" s="1"/>
      <c r="W32" s="1"/>
      <c r="X32" s="1"/>
    </row>
    <row r="33" spans="1:23" x14ac:dyDescent="0.25">
      <c r="A33" s="3" t="s">
        <v>115</v>
      </c>
      <c r="B33" s="3" t="s">
        <v>112</v>
      </c>
      <c r="C33" s="2" t="s">
        <v>222</v>
      </c>
      <c r="E33" s="2" t="s">
        <v>223</v>
      </c>
      <c r="G33" s="6" t="s">
        <v>201</v>
      </c>
      <c r="H33" s="6" t="s">
        <v>201</v>
      </c>
      <c r="J33" s="1"/>
      <c r="K33" s="1"/>
      <c r="V33" s="1"/>
      <c r="W33" s="1"/>
    </row>
    <row r="34" spans="1:23" x14ac:dyDescent="0.25">
      <c r="A34" s="3" t="s">
        <v>116</v>
      </c>
      <c r="B34" s="3" t="s">
        <v>112</v>
      </c>
      <c r="C34" s="2" t="s">
        <v>222</v>
      </c>
      <c r="E34" s="2" t="s">
        <v>224</v>
      </c>
      <c r="G34" s="6" t="s">
        <v>201</v>
      </c>
      <c r="H34" s="6" t="s">
        <v>201</v>
      </c>
    </row>
    <row r="35" spans="1:23" x14ac:dyDescent="0.25">
      <c r="A35" s="3" t="s">
        <v>111</v>
      </c>
      <c r="B35" s="3" t="s">
        <v>112</v>
      </c>
      <c r="C35" s="2" t="s">
        <v>222</v>
      </c>
      <c r="E35" s="2" t="s">
        <v>225</v>
      </c>
      <c r="G35" s="6" t="s">
        <v>201</v>
      </c>
      <c r="H35" s="6" t="s">
        <v>201</v>
      </c>
    </row>
    <row r="36" spans="1:23" x14ac:dyDescent="0.25">
      <c r="A36" s="7" t="s">
        <v>107</v>
      </c>
      <c r="B36" s="7" t="s">
        <v>108</v>
      </c>
      <c r="C36" s="8" t="s">
        <v>200</v>
      </c>
      <c r="D36" s="8" t="s">
        <v>226</v>
      </c>
      <c r="E36" s="8" t="s">
        <v>227</v>
      </c>
      <c r="F36" s="8"/>
      <c r="G36" s="9" t="s">
        <v>201</v>
      </c>
      <c r="H36" s="9" t="s">
        <v>201</v>
      </c>
      <c r="I36" s="8" t="s">
        <v>230</v>
      </c>
    </row>
    <row r="37" spans="1:23" x14ac:dyDescent="0.25">
      <c r="A37" s="7" t="s">
        <v>109</v>
      </c>
      <c r="B37" s="7" t="s">
        <v>108</v>
      </c>
      <c r="C37" s="8" t="s">
        <v>200</v>
      </c>
      <c r="D37" s="8" t="s">
        <v>226</v>
      </c>
      <c r="E37" s="8" t="s">
        <v>228</v>
      </c>
      <c r="F37" s="8"/>
      <c r="G37" s="9" t="s">
        <v>201</v>
      </c>
      <c r="H37" s="9" t="s">
        <v>201</v>
      </c>
      <c r="I37" s="8" t="s">
        <v>231</v>
      </c>
    </row>
    <row r="38" spans="1:23" x14ac:dyDescent="0.25">
      <c r="A38" s="7" t="s">
        <v>110</v>
      </c>
      <c r="B38" s="7" t="s">
        <v>108</v>
      </c>
      <c r="C38" s="8" t="s">
        <v>200</v>
      </c>
      <c r="D38" s="8" t="s">
        <v>226</v>
      </c>
      <c r="E38" s="8" t="s">
        <v>229</v>
      </c>
      <c r="F38" s="8"/>
      <c r="G38" s="9" t="s">
        <v>201</v>
      </c>
      <c r="H38" s="9" t="s">
        <v>201</v>
      </c>
    </row>
    <row r="39" spans="1:23" x14ac:dyDescent="0.25">
      <c r="C39" s="2"/>
    </row>
    <row r="40" spans="1:23" x14ac:dyDescent="0.25">
      <c r="A40" s="3" t="s">
        <v>113</v>
      </c>
      <c r="B40" s="3" t="s">
        <v>112</v>
      </c>
      <c r="C40" s="2" t="s">
        <v>222</v>
      </c>
      <c r="D40" s="2" t="s">
        <v>226</v>
      </c>
      <c r="E40" s="2" t="s">
        <v>232</v>
      </c>
      <c r="G40" s="6" t="s">
        <v>201</v>
      </c>
      <c r="H40" s="6" t="s">
        <v>201</v>
      </c>
    </row>
    <row r="41" spans="1:23" x14ac:dyDescent="0.25">
      <c r="A41" s="3" t="s">
        <v>114</v>
      </c>
      <c r="B41" s="3" t="s">
        <v>112</v>
      </c>
      <c r="C41" s="2" t="s">
        <v>222</v>
      </c>
      <c r="D41" s="2" t="s">
        <v>226</v>
      </c>
      <c r="E41" s="2" t="s">
        <v>233</v>
      </c>
      <c r="G41" s="6" t="s">
        <v>201</v>
      </c>
      <c r="H41" s="6" t="s">
        <v>201</v>
      </c>
    </row>
    <row r="42" spans="1:23" x14ac:dyDescent="0.25">
      <c r="C42" s="2"/>
    </row>
    <row r="43" spans="1:23" x14ac:dyDescent="0.25">
      <c r="A43" s="3" t="s">
        <v>117</v>
      </c>
      <c r="B43" s="3" t="s">
        <v>118</v>
      </c>
      <c r="C43" t="s">
        <v>234</v>
      </c>
      <c r="D43" t="s">
        <v>3</v>
      </c>
      <c r="E43" t="s">
        <v>235</v>
      </c>
      <c r="G43" s="6" t="s">
        <v>236</v>
      </c>
      <c r="H43" s="6" t="s">
        <v>201</v>
      </c>
    </row>
    <row r="44" spans="1:23" x14ac:dyDescent="0.25">
      <c r="A44" s="3" t="s">
        <v>119</v>
      </c>
      <c r="B44" s="3" t="s">
        <v>120</v>
      </c>
      <c r="C44" t="s">
        <v>237</v>
      </c>
      <c r="D44" t="s">
        <v>238</v>
      </c>
      <c r="E44" t="s">
        <v>239</v>
      </c>
      <c r="G44" s="6" t="s">
        <v>236</v>
      </c>
      <c r="H44" s="6" t="s">
        <v>201</v>
      </c>
    </row>
    <row r="45" spans="1:23" x14ac:dyDescent="0.25">
      <c r="A45" s="2"/>
      <c r="B45" s="2"/>
      <c r="C45" s="2"/>
    </row>
    <row r="46" spans="1:23" x14ac:dyDescent="0.25">
      <c r="A46" s="24" t="s">
        <v>121</v>
      </c>
      <c r="B46" s="24" t="s">
        <v>122</v>
      </c>
      <c r="C46" s="25" t="s">
        <v>240</v>
      </c>
      <c r="D46" s="25" t="s">
        <v>238</v>
      </c>
      <c r="E46" s="25" t="s">
        <v>241</v>
      </c>
      <c r="F46" s="25"/>
      <c r="G46" s="26" t="s">
        <v>201</v>
      </c>
      <c r="H46" s="26" t="s">
        <v>201</v>
      </c>
      <c r="I46" t="s">
        <v>245</v>
      </c>
    </row>
    <row r="47" spans="1:23" x14ac:dyDescent="0.25">
      <c r="A47" s="24" t="s">
        <v>123</v>
      </c>
      <c r="B47" s="24" t="s">
        <v>122</v>
      </c>
      <c r="C47" s="25" t="s">
        <v>240</v>
      </c>
      <c r="D47" s="25" t="s">
        <v>238</v>
      </c>
      <c r="E47" s="25" t="s">
        <v>242</v>
      </c>
      <c r="F47" s="25"/>
      <c r="G47" s="26" t="s">
        <v>201</v>
      </c>
      <c r="H47" s="26" t="s">
        <v>201</v>
      </c>
    </row>
    <row r="48" spans="1:23" x14ac:dyDescent="0.25">
      <c r="A48" s="3" t="s">
        <v>124</v>
      </c>
      <c r="B48" s="3" t="s">
        <v>125</v>
      </c>
      <c r="C48" t="s">
        <v>243</v>
      </c>
      <c r="D48" t="s">
        <v>3</v>
      </c>
      <c r="E48" t="s">
        <v>244</v>
      </c>
      <c r="G48" s="6" t="s">
        <v>201</v>
      </c>
      <c r="H48" s="6" t="s">
        <v>201</v>
      </c>
    </row>
    <row r="49" spans="1:11" x14ac:dyDescent="0.25">
      <c r="A49" s="14" t="s">
        <v>126</v>
      </c>
      <c r="B49" s="14" t="s">
        <v>127</v>
      </c>
      <c r="C49" s="15" t="s">
        <v>243</v>
      </c>
      <c r="D49" s="15" t="s">
        <v>81</v>
      </c>
      <c r="E49" s="15" t="s">
        <v>246</v>
      </c>
      <c r="F49" s="15"/>
      <c r="G49" s="16" t="s">
        <v>201</v>
      </c>
      <c r="H49" s="16" t="s">
        <v>201</v>
      </c>
      <c r="I49" s="15" t="s">
        <v>249</v>
      </c>
    </row>
    <row r="50" spans="1:11" x14ac:dyDescent="0.25">
      <c r="A50" s="14" t="s">
        <v>128</v>
      </c>
      <c r="B50" s="14" t="s">
        <v>127</v>
      </c>
      <c r="C50" s="15" t="s">
        <v>243</v>
      </c>
      <c r="D50" s="15" t="s">
        <v>81</v>
      </c>
      <c r="E50" s="15" t="s">
        <v>247</v>
      </c>
      <c r="F50" s="15"/>
      <c r="G50" s="16" t="s">
        <v>201</v>
      </c>
      <c r="H50" s="16" t="s">
        <v>201</v>
      </c>
      <c r="I50" s="15"/>
    </row>
    <row r="51" spans="1:11" x14ac:dyDescent="0.25">
      <c r="A51" s="14" t="s">
        <v>129</v>
      </c>
      <c r="B51" s="14" t="s">
        <v>127</v>
      </c>
      <c r="C51" s="15" t="s">
        <v>243</v>
      </c>
      <c r="D51" s="15" t="s">
        <v>81</v>
      </c>
      <c r="E51" s="15" t="s">
        <v>248</v>
      </c>
      <c r="F51" s="15"/>
      <c r="G51" s="16" t="s">
        <v>201</v>
      </c>
      <c r="H51" s="16" t="s">
        <v>201</v>
      </c>
      <c r="I51" s="15"/>
    </row>
    <row r="52" spans="1:11" x14ac:dyDescent="0.25">
      <c r="A52" s="3" t="s">
        <v>130</v>
      </c>
      <c r="B52" s="3" t="s">
        <v>131</v>
      </c>
      <c r="C52" t="s">
        <v>250</v>
      </c>
      <c r="D52" t="s">
        <v>238</v>
      </c>
      <c r="E52" t="s">
        <v>251</v>
      </c>
      <c r="G52" s="6" t="s">
        <v>204</v>
      </c>
      <c r="H52" s="6" t="s">
        <v>201</v>
      </c>
    </row>
    <row r="53" spans="1:11" x14ac:dyDescent="0.25">
      <c r="A53" s="3" t="s">
        <v>132</v>
      </c>
      <c r="B53" s="3" t="s">
        <v>133</v>
      </c>
      <c r="C53" t="s">
        <v>250</v>
      </c>
      <c r="D53" t="s">
        <v>81</v>
      </c>
      <c r="E53" t="s">
        <v>252</v>
      </c>
      <c r="G53" s="6" t="s">
        <v>253</v>
      </c>
      <c r="H53" s="6" t="s">
        <v>201</v>
      </c>
    </row>
    <row r="54" spans="1:11" x14ac:dyDescent="0.25">
      <c r="A54" s="2"/>
      <c r="B54" s="2"/>
      <c r="C54" s="2"/>
    </row>
    <row r="55" spans="1:11" x14ac:dyDescent="0.25">
      <c r="A55" s="27" t="s">
        <v>134</v>
      </c>
      <c r="B55" s="27" t="s">
        <v>135</v>
      </c>
      <c r="C55" s="28" t="s">
        <v>260</v>
      </c>
      <c r="D55" s="28" t="s">
        <v>33</v>
      </c>
      <c r="E55" s="28" t="s">
        <v>262</v>
      </c>
      <c r="F55" s="28"/>
      <c r="G55" s="29" t="s">
        <v>201</v>
      </c>
      <c r="H55" s="29" t="s">
        <v>201</v>
      </c>
      <c r="I55" s="28" t="s">
        <v>265</v>
      </c>
    </row>
    <row r="56" spans="1:11" x14ac:dyDescent="0.25">
      <c r="A56" s="27" t="s">
        <v>136</v>
      </c>
      <c r="B56" s="27" t="s">
        <v>135</v>
      </c>
      <c r="C56" s="28" t="s">
        <v>260</v>
      </c>
      <c r="D56" s="28" t="s">
        <v>33</v>
      </c>
      <c r="E56" s="28" t="s">
        <v>263</v>
      </c>
      <c r="F56" s="28"/>
      <c r="G56" s="29" t="s">
        <v>201</v>
      </c>
      <c r="H56" s="29" t="s">
        <v>201</v>
      </c>
    </row>
    <row r="57" spans="1:11" x14ac:dyDescent="0.25">
      <c r="A57" s="3" t="s">
        <v>137</v>
      </c>
      <c r="B57" s="3" t="s">
        <v>135</v>
      </c>
      <c r="C57" t="s">
        <v>261</v>
      </c>
    </row>
    <row r="58" spans="1:11" x14ac:dyDescent="0.25">
      <c r="A58" s="3" t="s">
        <v>138</v>
      </c>
      <c r="B58" s="3" t="s">
        <v>135</v>
      </c>
      <c r="C58" t="s">
        <v>260</v>
      </c>
      <c r="D58" t="s">
        <v>33</v>
      </c>
      <c r="E58" t="s">
        <v>264</v>
      </c>
      <c r="G58" s="6" t="s">
        <v>201</v>
      </c>
      <c r="H58" s="6" t="s">
        <v>201</v>
      </c>
    </row>
    <row r="59" spans="1:11" x14ac:dyDescent="0.25">
      <c r="A59" s="3" t="s">
        <v>139</v>
      </c>
      <c r="B59" s="3" t="s">
        <v>135</v>
      </c>
      <c r="C59" s="2" t="s">
        <v>266</v>
      </c>
    </row>
    <row r="60" spans="1:11" x14ac:dyDescent="0.25">
      <c r="A60" s="3" t="s">
        <v>140</v>
      </c>
      <c r="B60" s="3" t="s">
        <v>141</v>
      </c>
      <c r="C60" s="2" t="s">
        <v>266</v>
      </c>
    </row>
    <row r="61" spans="1:11" x14ac:dyDescent="0.25">
      <c r="A61" s="11" t="s">
        <v>142</v>
      </c>
      <c r="B61" s="11" t="s">
        <v>143</v>
      </c>
      <c r="C61" s="12" t="s">
        <v>267</v>
      </c>
      <c r="D61" s="12" t="s">
        <v>81</v>
      </c>
      <c r="E61" s="12" t="s">
        <v>268</v>
      </c>
      <c r="F61" s="12"/>
      <c r="G61" s="13" t="s">
        <v>201</v>
      </c>
      <c r="H61" s="13" t="s">
        <v>201</v>
      </c>
      <c r="I61" s="12" t="s">
        <v>265</v>
      </c>
    </row>
    <row r="62" spans="1:11" x14ac:dyDescent="0.25">
      <c r="A62" s="11" t="s">
        <v>144</v>
      </c>
      <c r="B62" s="11" t="s">
        <v>143</v>
      </c>
      <c r="C62" s="12" t="s">
        <v>267</v>
      </c>
      <c r="D62" s="12" t="s">
        <v>81</v>
      </c>
      <c r="E62" s="12" t="s">
        <v>269</v>
      </c>
      <c r="F62" s="12"/>
      <c r="G62" s="13" t="s">
        <v>201</v>
      </c>
      <c r="H62" s="13" t="s">
        <v>201</v>
      </c>
      <c r="I62" s="12"/>
    </row>
    <row r="63" spans="1:11" x14ac:dyDescent="0.25">
      <c r="A63" s="3" t="s">
        <v>145</v>
      </c>
      <c r="B63" s="3" t="s">
        <v>143</v>
      </c>
      <c r="C63" t="s">
        <v>267</v>
      </c>
      <c r="D63" t="s">
        <v>81</v>
      </c>
      <c r="E63" t="s">
        <v>270</v>
      </c>
      <c r="G63" s="6" t="s">
        <v>201</v>
      </c>
      <c r="H63" s="6" t="s">
        <v>271</v>
      </c>
    </row>
    <row r="64" spans="1:11" x14ac:dyDescent="0.25">
      <c r="A64" s="30" t="s">
        <v>146</v>
      </c>
      <c r="B64" s="30" t="s">
        <v>147</v>
      </c>
      <c r="C64" s="31" t="s">
        <v>272</v>
      </c>
      <c r="D64" s="31" t="s">
        <v>22</v>
      </c>
      <c r="E64" s="31" t="s">
        <v>273</v>
      </c>
      <c r="F64" s="31"/>
      <c r="G64" s="32" t="s">
        <v>202</v>
      </c>
      <c r="H64" s="32" t="s">
        <v>280</v>
      </c>
      <c r="I64" s="31" t="s">
        <v>275</v>
      </c>
      <c r="J64" s="31"/>
      <c r="K64" s="31"/>
    </row>
    <row r="65" spans="1:11" x14ac:dyDescent="0.25">
      <c r="A65" s="30" t="s">
        <v>148</v>
      </c>
      <c r="B65" s="30" t="s">
        <v>147</v>
      </c>
      <c r="C65" s="31" t="s">
        <v>272</v>
      </c>
      <c r="D65" s="31" t="s">
        <v>22</v>
      </c>
      <c r="E65" s="31" t="s">
        <v>274</v>
      </c>
      <c r="F65" s="31"/>
      <c r="G65" s="32" t="s">
        <v>277</v>
      </c>
      <c r="H65" s="32" t="s">
        <v>276</v>
      </c>
      <c r="I65" s="31" t="s">
        <v>275</v>
      </c>
      <c r="J65" s="31"/>
      <c r="K65" s="31"/>
    </row>
    <row r="66" spans="1:11" x14ac:dyDescent="0.25">
      <c r="A66" s="2"/>
      <c r="B66" s="2"/>
      <c r="C66" s="2"/>
    </row>
    <row r="67" spans="1:11" x14ac:dyDescent="0.25">
      <c r="A67" s="3" t="s">
        <v>149</v>
      </c>
      <c r="B67" s="3" t="s">
        <v>150</v>
      </c>
      <c r="C67" s="2" t="s">
        <v>278</v>
      </c>
      <c r="D67" s="2" t="s">
        <v>279</v>
      </c>
      <c r="E67" s="2" t="s">
        <v>282</v>
      </c>
      <c r="G67" s="6" t="s">
        <v>201</v>
      </c>
      <c r="H67" s="6" t="s">
        <v>201</v>
      </c>
      <c r="I67" t="s">
        <v>294</v>
      </c>
    </row>
    <row r="68" spans="1:11" x14ac:dyDescent="0.25">
      <c r="A68" s="3" t="s">
        <v>151</v>
      </c>
      <c r="B68" s="3" t="s">
        <v>150</v>
      </c>
      <c r="C68" s="2" t="s">
        <v>278</v>
      </c>
      <c r="D68" s="2" t="s">
        <v>279</v>
      </c>
      <c r="E68" s="2" t="s">
        <v>283</v>
      </c>
      <c r="G68" s="6" t="s">
        <v>296</v>
      </c>
    </row>
    <row r="69" spans="1:11" x14ac:dyDescent="0.25">
      <c r="A69" s="33" t="s">
        <v>152</v>
      </c>
      <c r="B69" s="33" t="s">
        <v>150</v>
      </c>
      <c r="C69" s="34" t="s">
        <v>278</v>
      </c>
      <c r="D69" s="34" t="s">
        <v>279</v>
      </c>
      <c r="E69" s="34" t="s">
        <v>284</v>
      </c>
      <c r="F69" s="34"/>
      <c r="G69" s="35" t="s">
        <v>295</v>
      </c>
      <c r="H69" s="35" t="s">
        <v>296</v>
      </c>
      <c r="I69" s="34" t="s">
        <v>298</v>
      </c>
    </row>
    <row r="70" spans="1:11" x14ac:dyDescent="0.25">
      <c r="A70" s="33" t="s">
        <v>153</v>
      </c>
      <c r="B70" s="33" t="s">
        <v>150</v>
      </c>
      <c r="C70" s="34" t="s">
        <v>278</v>
      </c>
      <c r="D70" s="34" t="s">
        <v>279</v>
      </c>
      <c r="E70" s="34" t="s">
        <v>285</v>
      </c>
      <c r="F70" s="34"/>
      <c r="G70" s="35" t="s">
        <v>295</v>
      </c>
      <c r="H70" s="35" t="s">
        <v>297</v>
      </c>
      <c r="I70" s="34"/>
    </row>
    <row r="71" spans="1:11" x14ac:dyDescent="0.25">
      <c r="A71" s="3" t="s">
        <v>154</v>
      </c>
      <c r="B71" s="3" t="s">
        <v>155</v>
      </c>
      <c r="C71" s="2" t="s">
        <v>278</v>
      </c>
      <c r="D71" s="2" t="s">
        <v>286</v>
      </c>
      <c r="E71" s="2" t="s">
        <v>287</v>
      </c>
      <c r="G71" s="6" t="s">
        <v>299</v>
      </c>
      <c r="H71" s="6" t="s">
        <v>300</v>
      </c>
    </row>
    <row r="72" spans="1:11" x14ac:dyDescent="0.25">
      <c r="A72" s="3" t="s">
        <v>156</v>
      </c>
      <c r="B72" s="3" t="s">
        <v>155</v>
      </c>
      <c r="C72" s="2" t="s">
        <v>278</v>
      </c>
      <c r="D72" s="2" t="s">
        <v>286</v>
      </c>
      <c r="E72" s="2" t="s">
        <v>288</v>
      </c>
      <c r="G72" s="6" t="s">
        <v>202</v>
      </c>
      <c r="H72" s="6" t="s">
        <v>296</v>
      </c>
    </row>
    <row r="73" spans="1:11" x14ac:dyDescent="0.25">
      <c r="A73" s="3" t="s">
        <v>157</v>
      </c>
      <c r="B73" s="3" t="s">
        <v>158</v>
      </c>
      <c r="C73" s="2" t="s">
        <v>278</v>
      </c>
      <c r="D73" s="2" t="s">
        <v>289</v>
      </c>
      <c r="E73" s="2" t="s">
        <v>290</v>
      </c>
      <c r="G73" s="6" t="s">
        <v>299</v>
      </c>
      <c r="H73" s="6" t="s">
        <v>302</v>
      </c>
    </row>
    <row r="74" spans="1:11" x14ac:dyDescent="0.25">
      <c r="A74" s="3" t="s">
        <v>159</v>
      </c>
      <c r="B74" s="3" t="s">
        <v>160</v>
      </c>
      <c r="C74" s="2" t="s">
        <v>291</v>
      </c>
      <c r="D74" s="2" t="s">
        <v>292</v>
      </c>
      <c r="E74" s="2" t="s">
        <v>293</v>
      </c>
      <c r="G74" s="6" t="s">
        <v>301</v>
      </c>
      <c r="H74" s="6" t="s">
        <v>303</v>
      </c>
    </row>
    <row r="75" spans="1:11" x14ac:dyDescent="0.25">
      <c r="A75" s="2"/>
      <c r="B75" s="2"/>
      <c r="C75" s="2"/>
    </row>
    <row r="76" spans="1:11" x14ac:dyDescent="0.25">
      <c r="A76" s="30" t="s">
        <v>161</v>
      </c>
      <c r="B76" s="30" t="s">
        <v>162</v>
      </c>
      <c r="C76" s="31" t="s">
        <v>304</v>
      </c>
      <c r="D76" s="31" t="s">
        <v>305</v>
      </c>
      <c r="E76" s="31" t="s">
        <v>306</v>
      </c>
      <c r="F76" s="31"/>
      <c r="G76" s="32" t="s">
        <v>202</v>
      </c>
      <c r="H76" s="32" t="s">
        <v>308</v>
      </c>
      <c r="I76" s="31"/>
      <c r="J76" s="31" t="s">
        <v>309</v>
      </c>
    </row>
    <row r="77" spans="1:11" x14ac:dyDescent="0.25">
      <c r="A77" s="30" t="s">
        <v>163</v>
      </c>
      <c r="B77" s="30" t="s">
        <v>162</v>
      </c>
      <c r="C77" s="31" t="s">
        <v>304</v>
      </c>
      <c r="D77" s="31" t="s">
        <v>305</v>
      </c>
      <c r="E77" s="31" t="s">
        <v>307</v>
      </c>
      <c r="F77" s="31"/>
      <c r="G77" s="32" t="s">
        <v>202</v>
      </c>
      <c r="H77" s="32" t="s">
        <v>308</v>
      </c>
      <c r="I77" s="31"/>
      <c r="J77" s="31"/>
    </row>
    <row r="78" spans="1:11" x14ac:dyDescent="0.25">
      <c r="A78" s="2"/>
      <c r="B78" s="2"/>
      <c r="C78" s="2"/>
    </row>
    <row r="79" spans="1:11" x14ac:dyDescent="0.25">
      <c r="A79" s="36" t="s">
        <v>164</v>
      </c>
      <c r="B79" s="36" t="s">
        <v>310</v>
      </c>
      <c r="C79" s="36" t="s">
        <v>311</v>
      </c>
      <c r="D79" s="36" t="s">
        <v>81</v>
      </c>
      <c r="E79" s="36" t="s">
        <v>313</v>
      </c>
      <c r="F79" s="36"/>
      <c r="G79" s="37" t="s">
        <v>201</v>
      </c>
      <c r="H79" s="37" t="s">
        <v>201</v>
      </c>
      <c r="I79" s="36"/>
      <c r="J79" s="36" t="s">
        <v>315</v>
      </c>
    </row>
    <row r="80" spans="1:11" x14ac:dyDescent="0.25">
      <c r="A80" s="36" t="s">
        <v>312</v>
      </c>
      <c r="B80" s="36" t="s">
        <v>310</v>
      </c>
      <c r="C80" s="36" t="s">
        <v>311</v>
      </c>
      <c r="D80" s="36" t="s">
        <v>81</v>
      </c>
      <c r="E80" s="36" t="s">
        <v>314</v>
      </c>
      <c r="F80" s="36"/>
      <c r="G80" s="37" t="s">
        <v>201</v>
      </c>
      <c r="H80" s="37" t="s">
        <v>201</v>
      </c>
      <c r="I80" s="36"/>
      <c r="J80" s="36"/>
    </row>
    <row r="82" spans="1:9" x14ac:dyDescent="0.25">
      <c r="A82" s="3" t="s">
        <v>165</v>
      </c>
      <c r="B82" s="3" t="s">
        <v>166</v>
      </c>
      <c r="C82" s="2" t="s">
        <v>316</v>
      </c>
      <c r="D82" s="2" t="s">
        <v>317</v>
      </c>
      <c r="E82" t="s">
        <v>318</v>
      </c>
      <c r="G82" s="6" t="s">
        <v>323</v>
      </c>
      <c r="H82" s="6" t="s">
        <v>324</v>
      </c>
    </row>
    <row r="83" spans="1:9" x14ac:dyDescent="0.25">
      <c r="A83" s="3" t="s">
        <v>167</v>
      </c>
      <c r="B83" s="3" t="s">
        <v>168</v>
      </c>
      <c r="C83" t="s">
        <v>319</v>
      </c>
      <c r="D83" t="s">
        <v>81</v>
      </c>
      <c r="E83" t="s">
        <v>320</v>
      </c>
      <c r="G83" s="6" t="s">
        <v>321</v>
      </c>
      <c r="H83" s="6" t="s">
        <v>322</v>
      </c>
    </row>
    <row r="84" spans="1:9" x14ac:dyDescent="0.25">
      <c r="A84" s="2"/>
      <c r="B84" s="2"/>
      <c r="C84" s="2"/>
    </row>
    <row r="85" spans="1:9" x14ac:dyDescent="0.25">
      <c r="A85" s="3" t="s">
        <v>169</v>
      </c>
      <c r="B85" s="3" t="s">
        <v>170</v>
      </c>
      <c r="C85" t="s">
        <v>325</v>
      </c>
      <c r="D85" t="s">
        <v>22</v>
      </c>
      <c r="E85" t="s">
        <v>326</v>
      </c>
      <c r="G85" s="6" t="s">
        <v>336</v>
      </c>
      <c r="H85" s="6" t="s">
        <v>336</v>
      </c>
    </row>
    <row r="86" spans="1:9" x14ac:dyDescent="0.25">
      <c r="A86" s="3" t="s">
        <v>171</v>
      </c>
      <c r="B86" s="3" t="s">
        <v>172</v>
      </c>
      <c r="C86" t="s">
        <v>327</v>
      </c>
      <c r="D86" t="s">
        <v>22</v>
      </c>
      <c r="E86" t="s">
        <v>328</v>
      </c>
      <c r="G86" s="6" t="s">
        <v>334</v>
      </c>
      <c r="H86" s="6" t="s">
        <v>335</v>
      </c>
    </row>
    <row r="87" spans="1:9" x14ac:dyDescent="0.25">
      <c r="A87" s="27" t="s">
        <v>173</v>
      </c>
      <c r="B87" s="27" t="s">
        <v>174</v>
      </c>
      <c r="C87" s="28" t="s">
        <v>329</v>
      </c>
      <c r="D87" s="28" t="s">
        <v>330</v>
      </c>
      <c r="E87" s="28" t="s">
        <v>331</v>
      </c>
      <c r="F87" s="28"/>
      <c r="G87" s="29" t="s">
        <v>201</v>
      </c>
      <c r="H87" s="29" t="s">
        <v>201</v>
      </c>
      <c r="I87" s="28" t="s">
        <v>337</v>
      </c>
    </row>
    <row r="88" spans="1:9" x14ac:dyDescent="0.25">
      <c r="A88" s="27" t="s">
        <v>175</v>
      </c>
      <c r="B88" s="27" t="s">
        <v>174</v>
      </c>
      <c r="C88" s="28" t="s">
        <v>329</v>
      </c>
      <c r="D88" s="28" t="s">
        <v>330</v>
      </c>
      <c r="E88" s="28" t="s">
        <v>332</v>
      </c>
      <c r="F88" s="28"/>
      <c r="G88" s="29" t="s">
        <v>201</v>
      </c>
      <c r="H88" s="29" t="s">
        <v>201</v>
      </c>
      <c r="I88" s="28"/>
    </row>
    <row r="89" spans="1:9" x14ac:dyDescent="0.25">
      <c r="A89" s="27" t="s">
        <v>176</v>
      </c>
      <c r="B89" s="27" t="s">
        <v>177</v>
      </c>
      <c r="C89" s="28" t="s">
        <v>329</v>
      </c>
      <c r="D89" s="28" t="s">
        <v>33</v>
      </c>
      <c r="E89" s="28" t="s">
        <v>333</v>
      </c>
      <c r="F89" s="28"/>
      <c r="G89" s="29" t="s">
        <v>201</v>
      </c>
      <c r="H89" s="29" t="s">
        <v>201</v>
      </c>
      <c r="I89" s="28"/>
    </row>
    <row r="90" spans="1:9" x14ac:dyDescent="0.25">
      <c r="A90" s="2"/>
      <c r="B90" s="2"/>
      <c r="C90" s="2"/>
    </row>
    <row r="91" spans="1:9" x14ac:dyDescent="0.25">
      <c r="A91" s="3" t="s">
        <v>178</v>
      </c>
      <c r="B91" s="3" t="s">
        <v>179</v>
      </c>
      <c r="C91" t="s">
        <v>338</v>
      </c>
      <c r="D91" t="s">
        <v>339</v>
      </c>
      <c r="E91" t="s">
        <v>340</v>
      </c>
      <c r="G91" s="6" t="s">
        <v>344</v>
      </c>
      <c r="H91" s="6" t="s">
        <v>344</v>
      </c>
    </row>
    <row r="92" spans="1:9" x14ac:dyDescent="0.25">
      <c r="A92" s="3" t="s">
        <v>180</v>
      </c>
      <c r="B92" s="3" t="s">
        <v>181</v>
      </c>
      <c r="C92" t="s">
        <v>338</v>
      </c>
      <c r="D92" t="s">
        <v>22</v>
      </c>
      <c r="E92" t="s">
        <v>341</v>
      </c>
      <c r="G92" s="6" t="s">
        <v>344</v>
      </c>
      <c r="H92" s="6" t="s">
        <v>344</v>
      </c>
    </row>
    <row r="93" spans="1:9" x14ac:dyDescent="0.25">
      <c r="A93" s="3" t="s">
        <v>182</v>
      </c>
      <c r="B93" s="3" t="s">
        <v>183</v>
      </c>
      <c r="C93" t="s">
        <v>342</v>
      </c>
      <c r="D93" t="s">
        <v>238</v>
      </c>
      <c r="E93" t="s">
        <v>343</v>
      </c>
      <c r="G93" s="6" t="s">
        <v>345</v>
      </c>
      <c r="H93" s="6" t="s">
        <v>345</v>
      </c>
    </row>
    <row r="94" spans="1:9" x14ac:dyDescent="0.25">
      <c r="A94" s="2"/>
      <c r="B94" s="2"/>
      <c r="C94" s="2"/>
    </row>
    <row r="95" spans="1:9" x14ac:dyDescent="0.25">
      <c r="A95" s="3" t="s">
        <v>184</v>
      </c>
      <c r="B95" s="3" t="s">
        <v>185</v>
      </c>
      <c r="C95" t="s">
        <v>346</v>
      </c>
      <c r="D95" t="s">
        <v>347</v>
      </c>
      <c r="E95" t="s">
        <v>348</v>
      </c>
      <c r="G95" s="6" t="s">
        <v>201</v>
      </c>
      <c r="H95" s="6" t="s">
        <v>201</v>
      </c>
    </row>
    <row r="96" spans="1:9" x14ac:dyDescent="0.25">
      <c r="A96" s="38" t="s">
        <v>186</v>
      </c>
      <c r="B96" s="38" t="s">
        <v>199</v>
      </c>
      <c r="C96" s="38" t="s">
        <v>349</v>
      </c>
      <c r="D96" s="38" t="s">
        <v>81</v>
      </c>
      <c r="E96" s="38" t="s">
        <v>352</v>
      </c>
      <c r="F96" s="39"/>
      <c r="G96" s="39" t="s">
        <v>209</v>
      </c>
      <c r="H96" s="39" t="s">
        <v>201</v>
      </c>
      <c r="I96" s="38" t="s">
        <v>366</v>
      </c>
    </row>
    <row r="97" spans="1:11" x14ac:dyDescent="0.25">
      <c r="A97" s="38" t="s">
        <v>187</v>
      </c>
      <c r="B97" s="38" t="s">
        <v>199</v>
      </c>
      <c r="C97" s="38" t="s">
        <v>349</v>
      </c>
      <c r="D97" s="38" t="s">
        <v>81</v>
      </c>
      <c r="E97" s="38" t="s">
        <v>353</v>
      </c>
      <c r="F97" s="39"/>
      <c r="G97" s="39" t="s">
        <v>209</v>
      </c>
      <c r="H97" s="39" t="s">
        <v>201</v>
      </c>
      <c r="I97" s="38"/>
    </row>
    <row r="98" spans="1:11" x14ac:dyDescent="0.25">
      <c r="A98" t="s">
        <v>350</v>
      </c>
      <c r="B98" t="s">
        <v>351</v>
      </c>
      <c r="C98" t="s">
        <v>351</v>
      </c>
      <c r="D98" t="s">
        <v>351</v>
      </c>
      <c r="E98" t="s">
        <v>354</v>
      </c>
      <c r="F98" s="6"/>
      <c r="G98" s="6" t="s">
        <v>209</v>
      </c>
      <c r="H98" s="6" t="s">
        <v>201</v>
      </c>
    </row>
    <row r="99" spans="1:11" x14ac:dyDescent="0.25">
      <c r="A99" t="s">
        <v>188</v>
      </c>
      <c r="B99" t="s">
        <v>199</v>
      </c>
      <c r="C99" t="s">
        <v>349</v>
      </c>
      <c r="D99" t="s">
        <v>81</v>
      </c>
      <c r="E99" t="s">
        <v>355</v>
      </c>
      <c r="F99" s="6"/>
      <c r="G99" s="6" t="s">
        <v>209</v>
      </c>
      <c r="H99" s="6" t="s">
        <v>201</v>
      </c>
    </row>
    <row r="100" spans="1:11" x14ac:dyDescent="0.25">
      <c r="A100" t="s">
        <v>189</v>
      </c>
      <c r="B100" t="s">
        <v>199</v>
      </c>
      <c r="C100" t="s">
        <v>349</v>
      </c>
      <c r="D100" t="s">
        <v>81</v>
      </c>
      <c r="E100" t="s">
        <v>356</v>
      </c>
      <c r="F100" s="6"/>
      <c r="G100" s="6" t="s">
        <v>368</v>
      </c>
      <c r="H100" s="6" t="s">
        <v>201</v>
      </c>
    </row>
    <row r="101" spans="1:11" x14ac:dyDescent="0.25">
      <c r="A101" s="38" t="s">
        <v>190</v>
      </c>
      <c r="B101" s="38" t="s">
        <v>199</v>
      </c>
      <c r="C101" s="38" t="s">
        <v>349</v>
      </c>
      <c r="D101" s="38" t="s">
        <v>81</v>
      </c>
      <c r="E101" s="38" t="s">
        <v>357</v>
      </c>
      <c r="F101" s="39"/>
      <c r="G101" s="39" t="s">
        <v>202</v>
      </c>
      <c r="H101" s="39" t="s">
        <v>201</v>
      </c>
      <c r="I101" s="38"/>
    </row>
    <row r="102" spans="1:11" x14ac:dyDescent="0.25">
      <c r="A102" s="38" t="s">
        <v>191</v>
      </c>
      <c r="B102" s="38" t="s">
        <v>199</v>
      </c>
      <c r="C102" s="38" t="s">
        <v>349</v>
      </c>
      <c r="D102" s="38" t="s">
        <v>81</v>
      </c>
      <c r="E102" s="38" t="s">
        <v>358</v>
      </c>
      <c r="F102" s="39"/>
      <c r="G102" s="39" t="s">
        <v>202</v>
      </c>
      <c r="H102" s="39" t="s">
        <v>201</v>
      </c>
      <c r="I102" s="38"/>
    </row>
    <row r="103" spans="1:11" x14ac:dyDescent="0.25">
      <c r="A103" t="s">
        <v>192</v>
      </c>
      <c r="B103" t="s">
        <v>199</v>
      </c>
      <c r="C103" t="s">
        <v>349</v>
      </c>
      <c r="D103" t="s">
        <v>81</v>
      </c>
      <c r="E103" t="s">
        <v>359</v>
      </c>
      <c r="F103" s="6"/>
      <c r="G103" s="6" t="s">
        <v>209</v>
      </c>
      <c r="H103" s="6" t="s">
        <v>201</v>
      </c>
    </row>
    <row r="104" spans="1:11" x14ac:dyDescent="0.25">
      <c r="A104" s="10" t="s">
        <v>193</v>
      </c>
      <c r="B104" s="10" t="s">
        <v>199</v>
      </c>
      <c r="C104" s="10" t="s">
        <v>349</v>
      </c>
      <c r="D104" s="10" t="s">
        <v>81</v>
      </c>
      <c r="E104" s="10" t="s">
        <v>360</v>
      </c>
      <c r="F104" s="19"/>
      <c r="G104" s="19" t="s">
        <v>202</v>
      </c>
      <c r="H104" s="19" t="s">
        <v>271</v>
      </c>
      <c r="I104" s="10" t="s">
        <v>367</v>
      </c>
    </row>
    <row r="105" spans="1:11" x14ac:dyDescent="0.25">
      <c r="A105" s="10" t="s">
        <v>194</v>
      </c>
      <c r="B105" s="10" t="s">
        <v>199</v>
      </c>
      <c r="C105" s="10" t="s">
        <v>349</v>
      </c>
      <c r="D105" s="10" t="s">
        <v>81</v>
      </c>
      <c r="E105" s="10" t="s">
        <v>361</v>
      </c>
      <c r="F105" s="19"/>
      <c r="G105" s="19" t="s">
        <v>202</v>
      </c>
      <c r="H105" s="19" t="s">
        <v>271</v>
      </c>
      <c r="I105" s="10"/>
    </row>
    <row r="107" spans="1:11" x14ac:dyDescent="0.25">
      <c r="A107" s="30" t="s">
        <v>195</v>
      </c>
      <c r="B107" s="30" t="s">
        <v>196</v>
      </c>
      <c r="C107" s="31" t="s">
        <v>362</v>
      </c>
      <c r="D107" s="31" t="s">
        <v>3</v>
      </c>
      <c r="E107" s="31" t="s">
        <v>363</v>
      </c>
      <c r="F107" s="31"/>
      <c r="G107" s="32" t="s">
        <v>201</v>
      </c>
      <c r="H107" s="32" t="s">
        <v>369</v>
      </c>
      <c r="I107" s="31"/>
      <c r="J107" s="31" t="s">
        <v>370</v>
      </c>
    </row>
    <row r="108" spans="1:11" x14ac:dyDescent="0.25">
      <c r="A108" s="3" t="s">
        <v>197</v>
      </c>
      <c r="B108" s="3" t="s">
        <v>198</v>
      </c>
      <c r="C108" t="s">
        <v>364</v>
      </c>
      <c r="D108" t="s">
        <v>81</v>
      </c>
      <c r="E108" t="s">
        <v>365</v>
      </c>
      <c r="G108" s="6" t="s">
        <v>201</v>
      </c>
      <c r="H108" s="6" t="s">
        <v>201</v>
      </c>
    </row>
    <row r="109" spans="1:11" x14ac:dyDescent="0.25">
      <c r="A109" s="2"/>
      <c r="B109" s="2"/>
      <c r="C109" s="2" t="s">
        <v>24</v>
      </c>
    </row>
    <row r="110" spans="1:11" x14ac:dyDescent="0.25">
      <c r="A110" t="s">
        <v>501</v>
      </c>
      <c r="B110" t="s">
        <v>502</v>
      </c>
      <c r="C110" t="s">
        <v>503</v>
      </c>
      <c r="E110" t="s">
        <v>504</v>
      </c>
      <c r="F110" t="s">
        <v>505</v>
      </c>
      <c r="G110" s="6" t="s">
        <v>323</v>
      </c>
      <c r="H110" s="6" t="s">
        <v>506</v>
      </c>
      <c r="J110" s="1" t="s">
        <v>507</v>
      </c>
      <c r="K110" s="1"/>
    </row>
    <row r="111" spans="1:11" x14ac:dyDescent="0.25">
      <c r="A111" s="72" t="s">
        <v>508</v>
      </c>
      <c r="B111" s="72" t="s">
        <v>502</v>
      </c>
      <c r="C111" s="72" t="s">
        <v>503</v>
      </c>
      <c r="D111" s="72"/>
      <c r="E111" s="72" t="s">
        <v>509</v>
      </c>
      <c r="F111" s="72"/>
      <c r="G111" s="73" t="s">
        <v>510</v>
      </c>
      <c r="H111" s="74" t="s">
        <v>506</v>
      </c>
      <c r="I111" s="72"/>
      <c r="J111" s="72" t="s">
        <v>511</v>
      </c>
      <c r="K111" s="72"/>
    </row>
    <row r="112" spans="1:11" x14ac:dyDescent="0.25">
      <c r="A112" s="72" t="s">
        <v>512</v>
      </c>
      <c r="B112" s="72" t="s">
        <v>502</v>
      </c>
      <c r="C112" s="72" t="s">
        <v>503</v>
      </c>
      <c r="D112" s="72"/>
      <c r="E112" s="72" t="s">
        <v>513</v>
      </c>
      <c r="F112" s="72"/>
      <c r="G112" s="73" t="s">
        <v>510</v>
      </c>
      <c r="H112" s="74" t="s">
        <v>506</v>
      </c>
      <c r="I112" s="72"/>
      <c r="J112" s="72" t="s">
        <v>511</v>
      </c>
      <c r="K112" s="72"/>
    </row>
    <row r="113" spans="1:11" x14ac:dyDescent="0.25">
      <c r="A113" s="72" t="s">
        <v>514</v>
      </c>
      <c r="B113" s="72" t="s">
        <v>502</v>
      </c>
      <c r="C113" s="72" t="s">
        <v>503</v>
      </c>
      <c r="D113" s="72"/>
      <c r="E113" s="72" t="s">
        <v>515</v>
      </c>
      <c r="F113" s="72"/>
      <c r="G113" s="73" t="s">
        <v>510</v>
      </c>
      <c r="H113" s="73" t="s">
        <v>516</v>
      </c>
      <c r="I113" s="72"/>
      <c r="J113" s="72"/>
      <c r="K113" s="72"/>
    </row>
    <row r="114" spans="1:11" x14ac:dyDescent="0.25">
      <c r="A114" s="2"/>
      <c r="B114" s="2"/>
      <c r="C114" s="2"/>
    </row>
    <row r="115" spans="1:11" x14ac:dyDescent="0.25">
      <c r="A115" s="75" t="s">
        <v>517</v>
      </c>
      <c r="B115" s="75" t="s">
        <v>518</v>
      </c>
      <c r="C115" s="75" t="s">
        <v>519</v>
      </c>
      <c r="D115" s="75" t="s">
        <v>339</v>
      </c>
      <c r="E115" s="75" t="s">
        <v>520</v>
      </c>
      <c r="F115" s="75"/>
      <c r="G115" s="76" t="s">
        <v>521</v>
      </c>
      <c r="H115" s="76" t="s">
        <v>522</v>
      </c>
      <c r="I115" s="75" t="s">
        <v>523</v>
      </c>
      <c r="J115" s="75"/>
    </row>
    <row r="116" spans="1:11" x14ac:dyDescent="0.25">
      <c r="A116" s="75" t="s">
        <v>524</v>
      </c>
      <c r="B116" s="75" t="s">
        <v>525</v>
      </c>
      <c r="C116" s="75" t="s">
        <v>526</v>
      </c>
      <c r="D116" s="75" t="s">
        <v>527</v>
      </c>
      <c r="E116" s="75" t="s">
        <v>528</v>
      </c>
      <c r="F116" s="75"/>
      <c r="G116" s="76" t="s">
        <v>521</v>
      </c>
      <c r="H116" s="76" t="s">
        <v>522</v>
      </c>
    </row>
    <row r="117" spans="1:11" x14ac:dyDescent="0.25">
      <c r="A117" s="4" t="s">
        <v>529</v>
      </c>
      <c r="B117" s="4" t="s">
        <v>530</v>
      </c>
      <c r="C117" s="4" t="s">
        <v>519</v>
      </c>
      <c r="E117" t="s">
        <v>531</v>
      </c>
      <c r="G117" s="6" t="s">
        <v>323</v>
      </c>
      <c r="H117" s="6" t="s">
        <v>201</v>
      </c>
    </row>
    <row r="118" spans="1:11" x14ac:dyDescent="0.25">
      <c r="A118" s="77" t="s">
        <v>532</v>
      </c>
      <c r="B118" s="77" t="s">
        <v>533</v>
      </c>
      <c r="C118" s="77" t="s">
        <v>534</v>
      </c>
      <c r="D118" s="77" t="s">
        <v>6</v>
      </c>
      <c r="E118" s="77" t="s">
        <v>535</v>
      </c>
      <c r="F118" s="77"/>
      <c r="G118" s="78" t="s">
        <v>536</v>
      </c>
      <c r="H118" s="78" t="s">
        <v>201</v>
      </c>
      <c r="I118" s="77" t="s">
        <v>523</v>
      </c>
    </row>
    <row r="119" spans="1:11" x14ac:dyDescent="0.25">
      <c r="A119" s="77" t="s">
        <v>537</v>
      </c>
      <c r="B119" s="77" t="s">
        <v>533</v>
      </c>
      <c r="C119" s="77" t="s">
        <v>534</v>
      </c>
      <c r="D119" s="77" t="s">
        <v>6</v>
      </c>
      <c r="E119" s="77" t="s">
        <v>538</v>
      </c>
      <c r="F119" s="77"/>
      <c r="G119" s="78" t="s">
        <v>536</v>
      </c>
      <c r="H119" s="78" t="s">
        <v>201</v>
      </c>
      <c r="I119" s="77"/>
    </row>
    <row r="120" spans="1:11" x14ac:dyDescent="0.25">
      <c r="A120" s="77" t="s">
        <v>539</v>
      </c>
      <c r="B120" s="77" t="s">
        <v>540</v>
      </c>
      <c r="C120" s="77" t="s">
        <v>541</v>
      </c>
      <c r="D120" s="77" t="s">
        <v>6</v>
      </c>
      <c r="E120" s="77" t="s">
        <v>542</v>
      </c>
      <c r="F120" s="77"/>
      <c r="G120" s="78" t="s">
        <v>536</v>
      </c>
      <c r="H120" s="78" t="s">
        <v>201</v>
      </c>
      <c r="I120" s="77"/>
    </row>
    <row r="121" spans="1:11" x14ac:dyDescent="0.25">
      <c r="A121" s="75" t="s">
        <v>543</v>
      </c>
      <c r="B121" s="75" t="s">
        <v>544</v>
      </c>
      <c r="C121" s="75" t="s">
        <v>545</v>
      </c>
      <c r="D121" s="75" t="s">
        <v>6</v>
      </c>
      <c r="E121" s="75" t="s">
        <v>546</v>
      </c>
      <c r="F121" s="75"/>
      <c r="G121" s="76" t="s">
        <v>536</v>
      </c>
      <c r="H121" s="76" t="s">
        <v>201</v>
      </c>
      <c r="I121" s="75" t="s">
        <v>547</v>
      </c>
    </row>
    <row r="122" spans="1:11" x14ac:dyDescent="0.25">
      <c r="A122" s="75" t="s">
        <v>548</v>
      </c>
      <c r="B122" s="75" t="s">
        <v>549</v>
      </c>
      <c r="C122" s="75" t="s">
        <v>550</v>
      </c>
      <c r="D122" s="75" t="s">
        <v>551</v>
      </c>
      <c r="E122" s="75" t="s">
        <v>552</v>
      </c>
      <c r="F122" s="75"/>
      <c r="G122" s="76" t="s">
        <v>536</v>
      </c>
      <c r="H122" s="76" t="s">
        <v>201</v>
      </c>
      <c r="I122" s="75"/>
    </row>
    <row r="123" spans="1:11" x14ac:dyDescent="0.25">
      <c r="A123" s="75" t="s">
        <v>553</v>
      </c>
      <c r="B123" s="75" t="s">
        <v>540</v>
      </c>
      <c r="C123" s="75" t="s">
        <v>541</v>
      </c>
      <c r="D123" s="75" t="s">
        <v>6</v>
      </c>
      <c r="E123" s="75" t="s">
        <v>554</v>
      </c>
      <c r="F123" s="75"/>
      <c r="G123" s="76" t="s">
        <v>536</v>
      </c>
      <c r="H123" s="76" t="s">
        <v>201</v>
      </c>
      <c r="I123" s="75"/>
    </row>
    <row r="124" spans="1:11" x14ac:dyDescent="0.25">
      <c r="A124" s="15" t="s">
        <v>555</v>
      </c>
      <c r="B124" s="15" t="s">
        <v>556</v>
      </c>
      <c r="C124" s="15" t="s">
        <v>557</v>
      </c>
      <c r="D124" s="15" t="s">
        <v>81</v>
      </c>
      <c r="E124" s="15" t="s">
        <v>558</v>
      </c>
      <c r="F124" s="15"/>
      <c r="G124" s="16" t="s">
        <v>202</v>
      </c>
      <c r="H124" s="16" t="s">
        <v>201</v>
      </c>
      <c r="I124" s="15" t="s">
        <v>265</v>
      </c>
    </row>
    <row r="125" spans="1:11" x14ac:dyDescent="0.25">
      <c r="A125" s="15" t="s">
        <v>559</v>
      </c>
      <c r="B125" s="15" t="s">
        <v>560</v>
      </c>
      <c r="C125" s="15" t="s">
        <v>561</v>
      </c>
      <c r="D125" s="15" t="s">
        <v>6</v>
      </c>
      <c r="E125" s="15" t="s">
        <v>562</v>
      </c>
      <c r="F125" s="15"/>
      <c r="G125" s="16" t="s">
        <v>202</v>
      </c>
      <c r="H125" s="16" t="s">
        <v>201</v>
      </c>
      <c r="I125" s="15"/>
    </row>
    <row r="126" spans="1:11" x14ac:dyDescent="0.25">
      <c r="A126" s="3" t="s">
        <v>563</v>
      </c>
      <c r="B126" s="3" t="s">
        <v>564</v>
      </c>
      <c r="C126" s="3" t="s">
        <v>565</v>
      </c>
      <c r="E126" t="s">
        <v>566</v>
      </c>
      <c r="G126" s="6" t="s">
        <v>567</v>
      </c>
      <c r="H126" s="6" t="s">
        <v>201</v>
      </c>
    </row>
    <row r="127" spans="1:11" x14ac:dyDescent="0.25">
      <c r="E127" s="3" t="s">
        <v>24</v>
      </c>
      <c r="H127"/>
      <c r="I127" s="3"/>
    </row>
    <row r="128" spans="1:11" x14ac:dyDescent="0.25">
      <c r="D128" t="s">
        <v>24</v>
      </c>
    </row>
    <row r="129" spans="1:9" x14ac:dyDescent="0.25">
      <c r="A129" t="s">
        <v>568</v>
      </c>
    </row>
    <row r="130" spans="1:9" x14ac:dyDescent="0.25">
      <c r="A130" s="72" t="s">
        <v>569</v>
      </c>
      <c r="B130" s="72" t="s">
        <v>570</v>
      </c>
      <c r="C130" s="72" t="s">
        <v>571</v>
      </c>
      <c r="D130" s="72" t="s">
        <v>6</v>
      </c>
      <c r="E130" s="72" t="s">
        <v>572</v>
      </c>
      <c r="G130" s="73" t="s">
        <v>201</v>
      </c>
      <c r="H130" s="73" t="s">
        <v>201</v>
      </c>
      <c r="I130" s="73" t="s">
        <v>573</v>
      </c>
    </row>
    <row r="131" spans="1:9" x14ac:dyDescent="0.25">
      <c r="A131" s="72" t="s">
        <v>574</v>
      </c>
      <c r="B131" s="72" t="s">
        <v>570</v>
      </c>
      <c r="C131" s="72" t="s">
        <v>571</v>
      </c>
      <c r="D131" s="72" t="s">
        <v>6</v>
      </c>
      <c r="E131" s="72" t="s">
        <v>575</v>
      </c>
      <c r="G131" s="73" t="s">
        <v>201</v>
      </c>
      <c r="H131" s="73" t="s">
        <v>201</v>
      </c>
      <c r="I131" s="79"/>
    </row>
    <row r="132" spans="1:9" x14ac:dyDescent="0.25">
      <c r="A132" s="72" t="s">
        <v>576</v>
      </c>
      <c r="B132" s="72" t="s">
        <v>570</v>
      </c>
      <c r="C132" s="72" t="s">
        <v>571</v>
      </c>
      <c r="D132" s="72" t="s">
        <v>6</v>
      </c>
      <c r="E132" s="72" t="s">
        <v>577</v>
      </c>
      <c r="G132" s="73" t="s">
        <v>201</v>
      </c>
      <c r="H132" s="73" t="s">
        <v>201</v>
      </c>
      <c r="I132" s="79"/>
    </row>
    <row r="133" spans="1:9" x14ac:dyDescent="0.25">
      <c r="A133" t="s">
        <v>578</v>
      </c>
      <c r="B133" t="s">
        <v>570</v>
      </c>
      <c r="C133" t="s">
        <v>571</v>
      </c>
      <c r="D133" t="s">
        <v>6</v>
      </c>
      <c r="E133" t="s">
        <v>579</v>
      </c>
      <c r="G133" s="6" t="s">
        <v>201</v>
      </c>
      <c r="H133" s="79" t="s">
        <v>201</v>
      </c>
    </row>
    <row r="134" spans="1:9" x14ac:dyDescent="0.25">
      <c r="A134" s="2" t="s">
        <v>580</v>
      </c>
      <c r="B134" s="80" t="s">
        <v>581</v>
      </c>
      <c r="C134" s="2" t="s">
        <v>582</v>
      </c>
      <c r="D134" s="2" t="s">
        <v>583</v>
      </c>
      <c r="F134" t="s">
        <v>201</v>
      </c>
      <c r="G134" s="6" t="s">
        <v>201</v>
      </c>
      <c r="H134" s="6" t="s">
        <v>201</v>
      </c>
    </row>
    <row r="135" spans="1:9" x14ac:dyDescent="0.25">
      <c r="A135" s="2" t="s">
        <v>584</v>
      </c>
      <c r="B135" s="80" t="s">
        <v>585</v>
      </c>
      <c r="C135" s="2" t="s">
        <v>586</v>
      </c>
      <c r="D135" s="2" t="s">
        <v>317</v>
      </c>
      <c r="E135" s="2" t="s">
        <v>587</v>
      </c>
      <c r="F135" s="6"/>
      <c r="G135" s="6" t="s">
        <v>201</v>
      </c>
      <c r="H135" s="79" t="s">
        <v>201</v>
      </c>
    </row>
    <row r="136" spans="1:9" x14ac:dyDescent="0.25">
      <c r="A136" s="2" t="s">
        <v>588</v>
      </c>
      <c r="B136" s="80" t="s">
        <v>585</v>
      </c>
      <c r="C136" s="2" t="s">
        <v>589</v>
      </c>
      <c r="D136" s="2" t="s">
        <v>590</v>
      </c>
      <c r="E136" s="2" t="s">
        <v>591</v>
      </c>
      <c r="F136" s="6"/>
      <c r="G136" s="6" t="s">
        <v>201</v>
      </c>
      <c r="H136" s="79" t="s">
        <v>201</v>
      </c>
    </row>
    <row r="137" spans="1:9" x14ac:dyDescent="0.25">
      <c r="A137" s="2" t="s">
        <v>592</v>
      </c>
      <c r="B137" s="80" t="s">
        <v>585</v>
      </c>
      <c r="C137" s="2" t="s">
        <v>589</v>
      </c>
      <c r="D137" s="2" t="s">
        <v>593</v>
      </c>
      <c r="E137" s="2" t="s">
        <v>594</v>
      </c>
      <c r="F137" s="6"/>
      <c r="G137" s="6" t="s">
        <v>201</v>
      </c>
      <c r="H137" s="79" t="s">
        <v>201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7"/>
  <sheetViews>
    <sheetView topLeftCell="A41" workbookViewId="0">
      <selection activeCell="E12" sqref="E12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32.140625" customWidth="1"/>
  </cols>
  <sheetData>
    <row r="1" spans="1:46" x14ac:dyDescent="0.25">
      <c r="E1" t="s">
        <v>384</v>
      </c>
      <c r="F1" t="s">
        <v>385</v>
      </c>
      <c r="G1" t="s">
        <v>386</v>
      </c>
      <c r="H1" t="s">
        <v>387</v>
      </c>
      <c r="I1" t="s">
        <v>388</v>
      </c>
      <c r="J1" t="s">
        <v>389</v>
      </c>
      <c r="K1" t="s">
        <v>390</v>
      </c>
      <c r="L1" t="s">
        <v>391</v>
      </c>
      <c r="M1" t="s">
        <v>392</v>
      </c>
      <c r="N1" t="s">
        <v>393</v>
      </c>
      <c r="V1">
        <v>0.95900022054149803</v>
      </c>
      <c r="W1">
        <v>0.90923784127004947</v>
      </c>
      <c r="X1">
        <v>0.94474466406285762</v>
      </c>
      <c r="Y1">
        <v>1.0024842775103098</v>
      </c>
      <c r="Z1">
        <v>1.050783464596055</v>
      </c>
      <c r="AA1">
        <v>1.1013888137609109</v>
      </c>
      <c r="AB1">
        <v>1.0375782827453692</v>
      </c>
      <c r="AC1">
        <v>0.99546307238752241</v>
      </c>
      <c r="AD1">
        <v>0.98505157746561511</v>
      </c>
      <c r="AE1">
        <v>1.0163060407540712</v>
      </c>
    </row>
    <row r="2" spans="1:46" x14ac:dyDescent="0.25">
      <c r="V2" t="s">
        <v>384</v>
      </c>
      <c r="W2" t="s">
        <v>385</v>
      </c>
      <c r="X2" t="s">
        <v>386</v>
      </c>
      <c r="Y2" t="s">
        <v>387</v>
      </c>
      <c r="Z2" t="s">
        <v>388</v>
      </c>
      <c r="AA2" t="s">
        <v>389</v>
      </c>
      <c r="AB2" t="s">
        <v>390</v>
      </c>
      <c r="AC2" t="s">
        <v>391</v>
      </c>
      <c r="AD2" t="s">
        <v>392</v>
      </c>
      <c r="AE2" t="s">
        <v>393</v>
      </c>
    </row>
    <row r="3" spans="1:46" x14ac:dyDescent="0.25">
      <c r="B3" s="3" t="s">
        <v>24</v>
      </c>
      <c r="P3" t="s">
        <v>619</v>
      </c>
      <c r="AB3" t="s">
        <v>620</v>
      </c>
    </row>
    <row r="4" spans="1:46" x14ac:dyDescent="0.25">
      <c r="A4" s="96" t="s">
        <v>703</v>
      </c>
      <c r="C4" s="3" t="s">
        <v>24</v>
      </c>
      <c r="P4" t="s">
        <v>24</v>
      </c>
      <c r="Q4" t="s">
        <v>384</v>
      </c>
      <c r="R4" t="s">
        <v>385</v>
      </c>
      <c r="S4" t="s">
        <v>386</v>
      </c>
      <c r="T4" t="s">
        <v>387</v>
      </c>
      <c r="U4" t="s">
        <v>388</v>
      </c>
      <c r="V4" t="s">
        <v>389</v>
      </c>
      <c r="W4" t="s">
        <v>390</v>
      </c>
      <c r="X4" t="s">
        <v>391</v>
      </c>
      <c r="Y4" t="s">
        <v>392</v>
      </c>
      <c r="Z4" t="s">
        <v>393</v>
      </c>
      <c r="AB4" t="s">
        <v>623</v>
      </c>
      <c r="AC4" t="s">
        <v>384</v>
      </c>
      <c r="AD4" t="s">
        <v>385</v>
      </c>
      <c r="AE4" t="s">
        <v>386</v>
      </c>
      <c r="AF4" t="s">
        <v>387</v>
      </c>
      <c r="AG4" t="s">
        <v>388</v>
      </c>
      <c r="AH4" t="s">
        <v>389</v>
      </c>
      <c r="AI4" t="s">
        <v>390</v>
      </c>
      <c r="AJ4" t="s">
        <v>391</v>
      </c>
      <c r="AK4" t="s">
        <v>392</v>
      </c>
      <c r="AL4" t="s">
        <v>393</v>
      </c>
    </row>
    <row r="5" spans="1:46" x14ac:dyDescent="0.25">
      <c r="A5" s="34" t="s">
        <v>600</v>
      </c>
      <c r="B5" s="3" t="s">
        <v>169</v>
      </c>
      <c r="C5" s="97" t="s">
        <v>170</v>
      </c>
      <c r="D5" t="s">
        <v>325</v>
      </c>
      <c r="E5" s="81">
        <v>42585</v>
      </c>
      <c r="F5" s="81">
        <v>41664</v>
      </c>
      <c r="G5" s="81">
        <v>43978</v>
      </c>
      <c r="H5" s="81">
        <v>46171</v>
      </c>
      <c r="I5" s="81">
        <v>45921</v>
      </c>
      <c r="J5" s="81">
        <v>45936</v>
      </c>
      <c r="K5" s="81">
        <v>43911</v>
      </c>
      <c r="L5" s="81">
        <v>40081</v>
      </c>
      <c r="M5" s="81">
        <v>43580</v>
      </c>
      <c r="N5" s="81">
        <v>44192</v>
      </c>
      <c r="Q5">
        <f>+E5/$V$1</f>
        <v>44405.620653511891</v>
      </c>
      <c r="R5">
        <f>+F5/$W$1</f>
        <v>45822.993840426316</v>
      </c>
      <c r="S5">
        <f>+G5/$X$1</f>
        <v>46550.143835555944</v>
      </c>
      <c r="T5">
        <f>+H5/$Y$1</f>
        <v>46056.582667477465</v>
      </c>
      <c r="U5">
        <f>+I5/$Z$1</f>
        <v>43701.677412342106</v>
      </c>
      <c r="V5">
        <f>+J5/$AA$1</f>
        <v>41707.342063101591</v>
      </c>
      <c r="W5">
        <f>+K5/$AB$1</f>
        <v>42320.662190243762</v>
      </c>
      <c r="X5">
        <f>+L5/$AC$1</f>
        <v>40263.673371498931</v>
      </c>
      <c r="Y5">
        <f>+M5/$AD$1</f>
        <v>44241.338217156692</v>
      </c>
      <c r="Z5">
        <f>+N5/$AE$1</f>
        <v>43482.965000592492</v>
      </c>
      <c r="AB5">
        <f>AVERAGE(Q5:R5)</f>
        <v>45114.307246969103</v>
      </c>
      <c r="AC5">
        <f>+Q5/$AB5</f>
        <v>0.98429131163252381</v>
      </c>
      <c r="AD5">
        <f t="shared" ref="AD5:AL5" si="0">+R5/$AB5</f>
        <v>1.0157086883674762</v>
      </c>
      <c r="AE5">
        <f t="shared" si="0"/>
        <v>1.0318266349680745</v>
      </c>
      <c r="AF5">
        <f t="shared" si="0"/>
        <v>1.0208863989720616</v>
      </c>
      <c r="AG5">
        <f t="shared" si="0"/>
        <v>0.9686877640192092</v>
      </c>
      <c r="AH5">
        <f t="shared" si="0"/>
        <v>0.92448149175345251</v>
      </c>
      <c r="AI5">
        <f t="shared" si="0"/>
        <v>0.93807629492275924</v>
      </c>
      <c r="AJ5">
        <f t="shared" si="0"/>
        <v>0.89248125103824905</v>
      </c>
      <c r="AK5">
        <f t="shared" si="0"/>
        <v>0.98064984074711559</v>
      </c>
      <c r="AL5">
        <f t="shared" si="0"/>
        <v>0.96383980280476966</v>
      </c>
      <c r="AN5" t="s">
        <v>440</v>
      </c>
      <c r="AQ5" s="42"/>
      <c r="AR5" t="s">
        <v>416</v>
      </c>
      <c r="AT5" s="42"/>
    </row>
    <row r="6" spans="1:46" x14ac:dyDescent="0.25">
      <c r="A6" s="34"/>
      <c r="B6" s="3"/>
      <c r="C6" s="3"/>
      <c r="E6" s="81"/>
      <c r="F6" s="81"/>
      <c r="G6" s="81"/>
      <c r="H6" s="81"/>
      <c r="I6" s="81"/>
      <c r="J6" s="81"/>
      <c r="K6" s="81"/>
      <c r="L6" s="81"/>
      <c r="M6" s="81"/>
      <c r="N6" s="81"/>
      <c r="AB6" s="42" t="s">
        <v>397</v>
      </c>
      <c r="AC6" s="42">
        <f>AVERAGE(AC5:AD5)</f>
        <v>1</v>
      </c>
      <c r="AD6" s="42"/>
      <c r="AE6" s="42">
        <f>AVERAGE(AE5:AF5)</f>
        <v>1.0263565169700679</v>
      </c>
      <c r="AF6" s="42"/>
      <c r="AG6" s="42">
        <f>AVERAGE(AG5:AH5)</f>
        <v>0.9465846278863308</v>
      </c>
      <c r="AH6" s="42"/>
      <c r="AI6" s="42">
        <f>AVERAGE(AI5:AJ5)</f>
        <v>0.91527877298050409</v>
      </c>
      <c r="AJ6" s="42"/>
      <c r="AK6" s="42">
        <f>AVERAGE(AK5:AL5)</f>
        <v>0.97224482177594262</v>
      </c>
      <c r="AL6" s="42"/>
      <c r="AQ6" s="42"/>
      <c r="AT6" s="42"/>
    </row>
    <row r="7" spans="1:46" x14ac:dyDescent="0.25">
      <c r="A7" s="34"/>
      <c r="B7" s="3"/>
      <c r="C7" s="3"/>
      <c r="E7" s="81"/>
      <c r="F7" s="81"/>
      <c r="G7" s="81"/>
      <c r="H7" s="81"/>
      <c r="I7" s="81"/>
      <c r="J7" s="81"/>
      <c r="K7" s="81"/>
      <c r="L7" s="81"/>
      <c r="M7" s="81"/>
      <c r="N7" s="81"/>
      <c r="AB7" s="42" t="s">
        <v>398</v>
      </c>
      <c r="AC7" s="42">
        <f>STDEV(AC5:AD5)/SQRT(2)</f>
        <v>1.5708688367476187E-2</v>
      </c>
      <c r="AD7" s="42"/>
      <c r="AE7" s="42">
        <f>STDEV(AE5:AF5)/SQRT(2)</f>
        <v>5.470117998006451E-3</v>
      </c>
      <c r="AF7" s="42"/>
      <c r="AG7" s="42">
        <f>STDEV(AG5:AH5)/SQRT(2)</f>
        <v>2.2103136132878339E-2</v>
      </c>
      <c r="AH7" s="42"/>
      <c r="AI7" s="42">
        <f>STDEV(AI5:AJ5)/SQRT(2)</f>
        <v>2.2797521942255095E-2</v>
      </c>
      <c r="AJ7" s="42"/>
      <c r="AK7" s="42">
        <f>STDEV(AK5:AL5)/SQRT(2)</f>
        <v>8.4050189711729617E-3</v>
      </c>
      <c r="AL7" s="42"/>
      <c r="AQ7" s="42"/>
      <c r="AT7" s="42"/>
    </row>
    <row r="8" spans="1:46" x14ac:dyDescent="0.25">
      <c r="B8" s="3"/>
      <c r="C8" s="3"/>
      <c r="E8" s="81"/>
      <c r="F8" s="81"/>
      <c r="G8" s="81"/>
      <c r="H8" s="81"/>
      <c r="I8" s="81"/>
      <c r="J8" s="81"/>
      <c r="K8" s="81"/>
      <c r="L8" s="81"/>
      <c r="M8" s="81"/>
      <c r="N8" s="81"/>
      <c r="AI8" t="s">
        <v>704</v>
      </c>
    </row>
    <row r="9" spans="1:46" x14ac:dyDescent="0.25">
      <c r="B9" s="3"/>
      <c r="C9" s="3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46" x14ac:dyDescent="0.25">
      <c r="A10" s="86" t="s">
        <v>601</v>
      </c>
      <c r="B10" s="3" t="s">
        <v>171</v>
      </c>
      <c r="C10" s="97" t="s">
        <v>172</v>
      </c>
      <c r="D10" t="s">
        <v>327</v>
      </c>
      <c r="E10" s="81">
        <v>10108</v>
      </c>
      <c r="F10" s="81">
        <v>8806</v>
      </c>
      <c r="G10" s="81">
        <v>8163</v>
      </c>
      <c r="H10" s="81">
        <v>9732</v>
      </c>
      <c r="I10" s="81">
        <v>9137</v>
      </c>
      <c r="J10" s="81">
        <v>8538</v>
      </c>
      <c r="K10" s="81">
        <v>9228</v>
      </c>
      <c r="L10" s="81">
        <v>9433</v>
      </c>
      <c r="M10" s="81">
        <v>8931</v>
      </c>
      <c r="N10" s="81">
        <v>8648</v>
      </c>
      <c r="Q10">
        <f>+E10/$V$1</f>
        <v>10540.1435614817</v>
      </c>
      <c r="R10">
        <f>+F10/$W$1</f>
        <v>9685.0346524288161</v>
      </c>
      <c r="S10">
        <f>+G10/$X$1</f>
        <v>8640.4298542371907</v>
      </c>
      <c r="T10">
        <f>+H10/$Y$1</f>
        <v>9707.8829247772555</v>
      </c>
      <c r="U10">
        <f>+I10/$Z$1</f>
        <v>8695.4166180303091</v>
      </c>
      <c r="V10">
        <f>+J10/$AA$1</f>
        <v>7752.0307935989495</v>
      </c>
      <c r="W10">
        <f>+K10/$AB$1</f>
        <v>8893.7867662218905</v>
      </c>
      <c r="X10">
        <f>+L10/$AC$1</f>
        <v>9475.9918892579881</v>
      </c>
      <c r="Y10">
        <f>+M10/$AD$1</f>
        <v>9066.5303262374109</v>
      </c>
      <c r="Z10">
        <f>+N10/$AE$1</f>
        <v>8509.2478576467201</v>
      </c>
      <c r="AB10">
        <f>AVERAGE(Q10:R10)</f>
        <v>10112.589106955258</v>
      </c>
      <c r="AC10">
        <f t="shared" ref="AC10:AL10" si="1">+Q10/$AB10</f>
        <v>1.0422794251802812</v>
      </c>
      <c r="AD10">
        <f t="shared" si="1"/>
        <v>0.95772057481971873</v>
      </c>
      <c r="AE10">
        <f t="shared" si="1"/>
        <v>0.85442311191052522</v>
      </c>
      <c r="AF10">
        <f t="shared" si="1"/>
        <v>0.95997996379585393</v>
      </c>
      <c r="AG10">
        <f t="shared" si="1"/>
        <v>0.85986056845222325</v>
      </c>
      <c r="AH10">
        <f t="shared" si="1"/>
        <v>0.76657231017793859</v>
      </c>
      <c r="AI10">
        <f t="shared" si="1"/>
        <v>0.87947672669750843</v>
      </c>
      <c r="AJ10">
        <f t="shared" si="1"/>
        <v>0.93704903749531065</v>
      </c>
      <c r="AK10">
        <f t="shared" si="1"/>
        <v>0.89655875763820103</v>
      </c>
      <c r="AL10">
        <f t="shared" si="1"/>
        <v>0.84145096450069468</v>
      </c>
      <c r="AN10" t="s">
        <v>653</v>
      </c>
      <c r="AQ10" s="72"/>
      <c r="AR10" t="s">
        <v>406</v>
      </c>
      <c r="AT10" s="72"/>
    </row>
    <row r="11" spans="1:46" x14ac:dyDescent="0.25">
      <c r="A11" s="86"/>
      <c r="B11" s="3"/>
      <c r="C11" s="3"/>
      <c r="E11" s="81"/>
      <c r="F11" s="81"/>
      <c r="G11" s="81"/>
      <c r="H11" s="81"/>
      <c r="I11" s="81"/>
      <c r="J11" s="81"/>
      <c r="K11" s="81"/>
      <c r="L11" s="81"/>
      <c r="M11" s="81"/>
      <c r="N11" s="81"/>
      <c r="AB11" s="2" t="s">
        <v>397</v>
      </c>
      <c r="AC11" s="2">
        <f>AVERAGE(AC10:AD10)</f>
        <v>1</v>
      </c>
      <c r="AD11" s="2"/>
      <c r="AE11" s="2">
        <f>AVERAGE(AE10:AF10)</f>
        <v>0.90720153785318958</v>
      </c>
      <c r="AF11" s="2"/>
      <c r="AG11" s="2">
        <f>AVERAGE(AG10:AH10)</f>
        <v>0.81321643931508092</v>
      </c>
      <c r="AH11" s="2"/>
      <c r="AI11" s="2">
        <f>AVERAGE(AI10:AJ10)</f>
        <v>0.9082628820964096</v>
      </c>
      <c r="AJ11" s="2"/>
      <c r="AK11" s="2">
        <f>AVERAGE(AK10:AL10)</f>
        <v>0.86900486106944785</v>
      </c>
      <c r="AL11" s="2"/>
      <c r="AT11" s="2"/>
    </row>
    <row r="12" spans="1:46" x14ac:dyDescent="0.25">
      <c r="A12" s="86"/>
      <c r="B12" s="3"/>
      <c r="C12" s="92"/>
      <c r="D12" s="91"/>
      <c r="E12" s="81"/>
      <c r="F12" s="81"/>
      <c r="G12" s="81"/>
      <c r="H12" s="81"/>
      <c r="I12" s="81"/>
      <c r="J12" s="81"/>
      <c r="K12" s="81"/>
      <c r="L12" s="81"/>
      <c r="M12" s="81"/>
      <c r="N12" s="81"/>
      <c r="AB12" s="2" t="s">
        <v>398</v>
      </c>
      <c r="AC12" s="2">
        <f>STDEV(AC10:AD10)/SQRT(2)</f>
        <v>4.2279425180281216E-2</v>
      </c>
      <c r="AD12" s="2"/>
      <c r="AE12" s="2">
        <f>STDEV(AE10:AF10)/SQRT(2)</f>
        <v>5.2778425942664346E-2</v>
      </c>
      <c r="AF12" s="2"/>
      <c r="AG12" s="2">
        <f>STDEV(AG10:AH10)/SQRT(2)</f>
        <v>4.6644129137142332E-2</v>
      </c>
      <c r="AH12" s="2"/>
      <c r="AI12" s="2">
        <f>STDEV(AI10:AJ10)/SQRT(2)</f>
        <v>2.8786155398901111E-2</v>
      </c>
      <c r="AJ12" s="2"/>
      <c r="AK12" s="2">
        <f>STDEV(AK10:AL10)/SQRT(2)</f>
        <v>2.7553896568753174E-2</v>
      </c>
      <c r="AL12" s="2"/>
      <c r="AT12" s="2"/>
    </row>
    <row r="13" spans="1:46" x14ac:dyDescent="0.25">
      <c r="A13" s="86"/>
      <c r="B13" s="3"/>
      <c r="C13" s="97"/>
      <c r="D13" s="42"/>
      <c r="E13" s="81"/>
      <c r="F13" s="81"/>
      <c r="G13" s="81"/>
      <c r="H13" s="81"/>
      <c r="I13" s="81"/>
      <c r="J13" s="81"/>
      <c r="K13" s="81"/>
      <c r="L13" s="81"/>
      <c r="M13" s="81"/>
      <c r="N13" s="81"/>
      <c r="AI13" t="s">
        <v>705</v>
      </c>
      <c r="AK13" t="s">
        <v>706</v>
      </c>
      <c r="AN13" s="42" t="s">
        <v>711</v>
      </c>
      <c r="AO13" s="42"/>
      <c r="AP13" s="42"/>
      <c r="AQ13" s="42"/>
      <c r="AT13" s="2"/>
    </row>
    <row r="14" spans="1:46" x14ac:dyDescent="0.25">
      <c r="A14" s="86"/>
      <c r="B14" s="3"/>
      <c r="C14" s="3"/>
      <c r="E14" s="81"/>
      <c r="F14" s="81"/>
      <c r="G14" s="81"/>
      <c r="H14" s="81"/>
      <c r="I14" s="81"/>
      <c r="J14" s="81"/>
      <c r="K14" s="81"/>
      <c r="L14" s="81"/>
      <c r="M14" s="81"/>
      <c r="N14" s="81"/>
      <c r="Z14" t="s">
        <v>708</v>
      </c>
      <c r="AB14" s="2" t="s">
        <v>397</v>
      </c>
      <c r="AC14" s="2">
        <f>AVERAGE(AC5:AD5,AC10:AD10)</f>
        <v>0.99999999999999989</v>
      </c>
      <c r="AD14" s="2"/>
      <c r="AE14" s="2">
        <f>AVERAGE(AE5:AF5,AE10:AF10)</f>
        <v>0.96677902741162869</v>
      </c>
      <c r="AF14" s="2"/>
      <c r="AG14" s="2">
        <f>AVERAGE(AG5:AH5,AG10:AH10)</f>
        <v>0.87990053360070586</v>
      </c>
      <c r="AH14" s="2"/>
      <c r="AI14" s="2">
        <f>AVERAGE(AI5:AJ5,AI10:AJ10)</f>
        <v>0.91177082753845684</v>
      </c>
      <c r="AJ14" s="2"/>
      <c r="AK14" s="2">
        <f>AVERAGE(AK5:AL5,AK10:AL10)</f>
        <v>0.92062484142269518</v>
      </c>
      <c r="AN14" t="s">
        <v>707</v>
      </c>
      <c r="AR14" s="42" t="s">
        <v>428</v>
      </c>
      <c r="AS14" s="42"/>
      <c r="AT14" s="42"/>
    </row>
    <row r="15" spans="1:46" x14ac:dyDescent="0.25">
      <c r="A15" s="86"/>
      <c r="B15" s="3"/>
      <c r="C15" s="3"/>
      <c r="E15" s="81"/>
      <c r="F15" s="81"/>
      <c r="G15" s="81"/>
      <c r="H15" s="81"/>
      <c r="I15" s="81"/>
      <c r="J15" s="81"/>
      <c r="K15" s="81"/>
      <c r="L15" s="81"/>
      <c r="M15" s="81"/>
      <c r="N15" s="81"/>
      <c r="Z15" t="s">
        <v>709</v>
      </c>
      <c r="AB15" s="2" t="s">
        <v>398</v>
      </c>
      <c r="AC15" s="2">
        <f>STDEV(AC5:AD5,AD10:AE10)/SQRT(4)</f>
        <v>3.4941865184685984E-2</v>
      </c>
      <c r="AD15" s="2"/>
      <c r="AE15" s="2">
        <f>STDEV(AE5:AF5,AF10:AG10)/SQRT(4)</f>
        <v>3.9400921684324026E-2</v>
      </c>
      <c r="AF15" s="2"/>
      <c r="AG15" s="2">
        <f>STDEV(AG5:AH5,AH10:AI10)/SQRT(4)</f>
        <v>4.3414572760365838E-2</v>
      </c>
      <c r="AH15" s="2"/>
      <c r="AI15" s="2">
        <f>STDEV(AI5:AJ5,AJ10:AK10)/SQRT(4)</f>
        <v>1.2454956844138812E-2</v>
      </c>
      <c r="AJ15" s="2"/>
      <c r="AK15" s="2">
        <f>STDEV(AK5:AL5,AL10:AM10)/SQRT(4)</f>
        <v>3.7990093152311062E-2</v>
      </c>
      <c r="AT15" s="2"/>
    </row>
    <row r="16" spans="1:46" x14ac:dyDescent="0.25">
      <c r="A16" s="86"/>
      <c r="B16" s="3"/>
      <c r="C16" s="3"/>
      <c r="E16" s="81"/>
      <c r="F16" s="81"/>
      <c r="G16" s="81"/>
      <c r="H16" s="81"/>
      <c r="I16" s="81"/>
      <c r="J16" s="81"/>
      <c r="K16" s="81"/>
      <c r="L16" s="81"/>
      <c r="M16" s="81"/>
      <c r="N16" s="81"/>
      <c r="Z16" t="s">
        <v>710</v>
      </c>
      <c r="AT16" s="2"/>
    </row>
    <row r="17" spans="1:47" x14ac:dyDescent="0.25">
      <c r="A17" s="86"/>
      <c r="B17" s="27" t="s">
        <v>176</v>
      </c>
      <c r="C17" s="27" t="s">
        <v>177</v>
      </c>
      <c r="D17" s="28" t="s">
        <v>329</v>
      </c>
      <c r="E17" s="90">
        <v>0.68</v>
      </c>
      <c r="F17" s="90">
        <v>1113</v>
      </c>
      <c r="G17" s="90">
        <v>1019</v>
      </c>
      <c r="H17" s="90">
        <v>0.85299999999999998</v>
      </c>
      <c r="I17" s="90">
        <v>3124</v>
      </c>
      <c r="J17" s="90">
        <v>4702</v>
      </c>
      <c r="K17" s="90">
        <v>4619</v>
      </c>
      <c r="L17" s="90">
        <v>3076</v>
      </c>
      <c r="M17" s="90">
        <v>5555</v>
      </c>
      <c r="N17" s="90">
        <v>2309</v>
      </c>
      <c r="O17" s="28" t="s">
        <v>607</v>
      </c>
    </row>
    <row r="18" spans="1:47" x14ac:dyDescent="0.25">
      <c r="B18" s="3" t="s">
        <v>173</v>
      </c>
      <c r="C18" s="3" t="s">
        <v>174</v>
      </c>
      <c r="D18" s="2" t="s">
        <v>329</v>
      </c>
      <c r="E18" s="81">
        <v>7945</v>
      </c>
      <c r="F18" s="81">
        <v>5076</v>
      </c>
      <c r="G18" s="81">
        <v>6183</v>
      </c>
      <c r="H18" s="81">
        <v>11006</v>
      </c>
      <c r="I18" s="81">
        <v>9466</v>
      </c>
      <c r="J18" s="81">
        <v>7693</v>
      </c>
      <c r="K18" s="81">
        <v>11679</v>
      </c>
      <c r="L18" s="81">
        <v>8001</v>
      </c>
      <c r="M18" s="81">
        <v>7372</v>
      </c>
      <c r="N18" s="81">
        <v>6072</v>
      </c>
      <c r="Q18">
        <f>+E18/$V$1</f>
        <v>8284.669627618925</v>
      </c>
      <c r="R18">
        <f>+F18/$W$1</f>
        <v>5582.6976942685287</v>
      </c>
      <c r="S18">
        <f>+G18/$X$1</f>
        <v>6544.625479449779</v>
      </c>
      <c r="T18">
        <f>+H18/$Y$1</f>
        <v>10978.72579840716</v>
      </c>
      <c r="U18">
        <f>+I18/$Z$1</f>
        <v>9008.5163298976586</v>
      </c>
      <c r="V18">
        <f>+J18/$AA$1</f>
        <v>6984.8176265116799</v>
      </c>
      <c r="W18">
        <f>+K18/$AB$1</f>
        <v>11256.018166743115</v>
      </c>
      <c r="X18">
        <f>+L18/$AC$1</f>
        <v>8037.4653987017027</v>
      </c>
      <c r="Y18">
        <f>+M18/$AD$1</f>
        <v>7483.872082076161</v>
      </c>
      <c r="Z18">
        <f>+N18/$AE$1</f>
        <v>5974.578283028548</v>
      </c>
      <c r="AB18">
        <f>AVERAGE(Q18:R18)</f>
        <v>6933.6836609437269</v>
      </c>
      <c r="AC18">
        <f t="shared" ref="AC18:AL19" si="2">+Q18/$AB18</f>
        <v>1.194843900116914</v>
      </c>
      <c r="AD18">
        <f t="shared" si="2"/>
        <v>0.80515609988308601</v>
      </c>
      <c r="AE18">
        <f t="shared" si="2"/>
        <v>0.94388867440182667</v>
      </c>
      <c r="AF18">
        <f t="shared" si="2"/>
        <v>1.5833900615121044</v>
      </c>
      <c r="AG18">
        <f t="shared" si="2"/>
        <v>1.2992395918840536</v>
      </c>
      <c r="AH18">
        <f t="shared" si="2"/>
        <v>1.0073747185577533</v>
      </c>
      <c r="AI18">
        <f t="shared" si="2"/>
        <v>1.6233821323788351</v>
      </c>
      <c r="AJ18">
        <f t="shared" si="2"/>
        <v>1.1591912454811564</v>
      </c>
      <c r="AK18">
        <f t="shared" si="2"/>
        <v>1.0793500897988111</v>
      </c>
      <c r="AL18">
        <f t="shared" si="2"/>
        <v>0.86167448288452242</v>
      </c>
      <c r="AN18" t="s">
        <v>654</v>
      </c>
      <c r="AR18" t="s">
        <v>406</v>
      </c>
      <c r="AT18" s="28"/>
      <c r="AU18" t="s">
        <v>712</v>
      </c>
    </row>
    <row r="19" spans="1:47" x14ac:dyDescent="0.25">
      <c r="B19" s="3" t="s">
        <v>175</v>
      </c>
      <c r="C19" s="3" t="s">
        <v>174</v>
      </c>
      <c r="D19" s="2" t="s">
        <v>329</v>
      </c>
      <c r="E19" s="81">
        <v>24750</v>
      </c>
      <c r="F19" s="81">
        <v>30061</v>
      </c>
      <c r="G19" s="81">
        <v>30533</v>
      </c>
      <c r="H19" s="81">
        <v>25403</v>
      </c>
      <c r="I19" s="81">
        <v>20052</v>
      </c>
      <c r="J19" s="81">
        <v>23671</v>
      </c>
      <c r="K19" s="81">
        <v>17602</v>
      </c>
      <c r="L19" s="81">
        <v>23325</v>
      </c>
      <c r="M19" s="81">
        <v>27629</v>
      </c>
      <c r="N19" s="81">
        <v>27943</v>
      </c>
      <c r="Q19">
        <f>+E19/$V$1</f>
        <v>25808.127537264747</v>
      </c>
      <c r="R19">
        <f>+F19/$W$1</f>
        <v>33061.756380497689</v>
      </c>
      <c r="S19">
        <f>+G19/$X$1</f>
        <v>32318.785341103041</v>
      </c>
      <c r="T19">
        <f>+H19/$Y$1</f>
        <v>25340.048287928137</v>
      </c>
      <c r="U19">
        <f>+I19/$Z$1</f>
        <v>19082.904019343743</v>
      </c>
      <c r="V19">
        <f>+J19/$AA$1</f>
        <v>21491.956068784344</v>
      </c>
      <c r="W19">
        <f>+K19/$AB$1</f>
        <v>16964.503105660784</v>
      </c>
      <c r="X19">
        <f>+L19/$AC$1</f>
        <v>23431.306139822176</v>
      </c>
      <c r="Y19">
        <f>+M19/$AD$1</f>
        <v>28048.277503483758</v>
      </c>
      <c r="Z19">
        <f>+N19/$AE$1</f>
        <v>27494.670777777785</v>
      </c>
      <c r="AB19">
        <f>AVERAGE(Q19:R19)</f>
        <v>29434.941958881216</v>
      </c>
      <c r="AC19">
        <f t="shared" si="2"/>
        <v>0.87678540604282817</v>
      </c>
      <c r="AD19">
        <f t="shared" si="2"/>
        <v>1.123214593957172</v>
      </c>
      <c r="AE19">
        <f t="shared" si="2"/>
        <v>1.0979734692954508</v>
      </c>
      <c r="AF19">
        <f t="shared" si="2"/>
        <v>0.86088324289297424</v>
      </c>
      <c r="AG19">
        <f t="shared" si="2"/>
        <v>0.64830785282340198</v>
      </c>
      <c r="AH19">
        <f t="shared" si="2"/>
        <v>0.73015112782648839</v>
      </c>
      <c r="AI19">
        <f t="shared" si="2"/>
        <v>0.57633893517979895</v>
      </c>
      <c r="AJ19">
        <f t="shared" si="2"/>
        <v>0.79603711033486169</v>
      </c>
      <c r="AK19">
        <f t="shared" si="2"/>
        <v>0.95289053203045071</v>
      </c>
      <c r="AL19">
        <f t="shared" si="2"/>
        <v>0.93408272440917772</v>
      </c>
      <c r="AN19" t="s">
        <v>629</v>
      </c>
      <c r="AR19" t="s">
        <v>416</v>
      </c>
      <c r="AT19" s="42"/>
    </row>
    <row r="20" spans="1:47" x14ac:dyDescent="0.25">
      <c r="B20" s="3"/>
      <c r="C20" s="3" t="s">
        <v>797</v>
      </c>
      <c r="D20" s="2"/>
      <c r="E20" s="81"/>
      <c r="F20" s="81"/>
      <c r="G20" s="81"/>
      <c r="H20" s="81"/>
      <c r="I20" s="81"/>
      <c r="J20" s="81"/>
      <c r="K20" s="81"/>
      <c r="L20" s="81"/>
      <c r="M20" s="81"/>
      <c r="N20" s="81"/>
      <c r="AB20" s="42" t="s">
        <v>397</v>
      </c>
      <c r="AC20" s="42">
        <f>AVERAGE(AC19:AD19)</f>
        <v>1</v>
      </c>
      <c r="AD20" s="42"/>
      <c r="AE20" s="42">
        <f>AVERAGE(AE19:AF19)</f>
        <v>0.97942835609421253</v>
      </c>
      <c r="AF20" s="42"/>
      <c r="AG20" s="42">
        <f>AVERAGE(AG19:AH19)</f>
        <v>0.68922949032494518</v>
      </c>
      <c r="AH20" s="42"/>
      <c r="AI20" s="42">
        <f>AVERAGE(AI19:AJ19)</f>
        <v>0.68618802275733026</v>
      </c>
      <c r="AJ20" s="42"/>
      <c r="AK20" s="42">
        <f>AVERAGE(AK19:AL19)</f>
        <v>0.94348662821981422</v>
      </c>
      <c r="AM20" s="31" t="s">
        <v>644</v>
      </c>
      <c r="AN20" t="s">
        <v>655</v>
      </c>
      <c r="AR20" t="s">
        <v>656</v>
      </c>
    </row>
    <row r="21" spans="1:47" x14ac:dyDescent="0.25">
      <c r="B21" s="98"/>
      <c r="C21" s="128" t="s">
        <v>798</v>
      </c>
      <c r="D21" s="129"/>
      <c r="E21" s="81"/>
      <c r="F21" s="81"/>
      <c r="G21" s="81"/>
      <c r="H21" s="81"/>
      <c r="I21" s="81"/>
      <c r="J21" s="81"/>
      <c r="K21" s="81"/>
      <c r="L21" s="81"/>
      <c r="M21" s="81"/>
      <c r="N21" s="81"/>
      <c r="AB21" s="42" t="s">
        <v>398</v>
      </c>
      <c r="AC21" s="42">
        <f>STDEV(AC19:AD19)/SQRT(2)</f>
        <v>0.123214593957173</v>
      </c>
      <c r="AD21" s="42"/>
      <c r="AE21" s="42">
        <f>STDEV(AE19:AF19)/SQRT(2)</f>
        <v>0.11854511320123798</v>
      </c>
      <c r="AF21" s="42"/>
      <c r="AG21" s="42">
        <f>STDEV(AG19:AH19)/SQRT(2)</f>
        <v>4.09216375015432E-2</v>
      </c>
      <c r="AH21" s="42"/>
      <c r="AI21" s="42">
        <f>STDEV(AI19:AJ19)/SQRT(2)</f>
        <v>0.10984908757753176</v>
      </c>
      <c r="AJ21" s="42"/>
      <c r="AK21" s="42">
        <f>STDEV(AK19:AL19)/SQRT(2)</f>
        <v>9.4039038106364919E-3</v>
      </c>
      <c r="AL21" t="s">
        <v>796</v>
      </c>
      <c r="AM21" s="31"/>
    </row>
    <row r="22" spans="1:47" x14ac:dyDescent="0.25">
      <c r="B22" s="3"/>
      <c r="C22" s="3"/>
      <c r="D22" s="2"/>
      <c r="E22" s="81"/>
      <c r="F22" s="81"/>
      <c r="G22" s="81"/>
      <c r="H22" s="81"/>
      <c r="I22" s="81"/>
      <c r="J22" s="81"/>
      <c r="K22" s="81"/>
      <c r="L22" s="81"/>
      <c r="M22" s="81"/>
      <c r="N22" s="81"/>
      <c r="AM22" s="31"/>
    </row>
    <row r="23" spans="1:47" x14ac:dyDescent="0.25">
      <c r="B23" s="3"/>
      <c r="C23" s="3"/>
      <c r="D23" s="2"/>
      <c r="E23" s="81"/>
      <c r="F23" s="81"/>
      <c r="G23" s="81"/>
      <c r="H23" s="81"/>
      <c r="I23" s="81"/>
      <c r="J23" s="81"/>
      <c r="K23" s="81"/>
      <c r="L23" s="81"/>
      <c r="M23" s="81"/>
      <c r="N23" s="81"/>
      <c r="AM23" s="31"/>
    </row>
    <row r="24" spans="1:47" x14ac:dyDescent="0.25">
      <c r="B24" s="3"/>
      <c r="C24" s="3"/>
      <c r="D24" s="2"/>
      <c r="E24" s="81"/>
      <c r="F24" s="81"/>
      <c r="G24" s="81"/>
      <c r="H24" s="81"/>
      <c r="I24" s="81"/>
      <c r="J24" s="81"/>
      <c r="K24" s="81"/>
      <c r="L24" s="81"/>
      <c r="M24" s="81"/>
      <c r="N24" s="81"/>
      <c r="AM24" s="31"/>
    </row>
    <row r="25" spans="1:47" x14ac:dyDescent="0.25">
      <c r="A25" s="99" t="s">
        <v>714</v>
      </c>
    </row>
    <row r="26" spans="1:47" x14ac:dyDescent="0.25">
      <c r="A26" s="83" t="s">
        <v>602</v>
      </c>
      <c r="B26" s="3" t="s">
        <v>182</v>
      </c>
      <c r="C26" s="3" t="s">
        <v>183</v>
      </c>
      <c r="D26" t="s">
        <v>342</v>
      </c>
      <c r="E26" s="81">
        <v>37286</v>
      </c>
      <c r="F26" s="81">
        <v>36401</v>
      </c>
      <c r="G26" s="81">
        <v>35756</v>
      </c>
      <c r="H26" s="81">
        <v>34864</v>
      </c>
      <c r="I26" s="81">
        <v>37257</v>
      </c>
      <c r="J26" s="81">
        <v>36520</v>
      </c>
      <c r="K26" s="81">
        <v>35308</v>
      </c>
      <c r="L26" s="81">
        <v>36250</v>
      </c>
      <c r="M26" s="81">
        <v>36301</v>
      </c>
      <c r="N26" s="81">
        <v>37693</v>
      </c>
      <c r="Q26">
        <f>+E26/$V$1</f>
        <v>38880.074478967814</v>
      </c>
      <c r="R26">
        <f>+F26/$W$1</f>
        <v>40034.629387129382</v>
      </c>
      <c r="S26">
        <f>+G26/$X$1</f>
        <v>37847.26324489832</v>
      </c>
      <c r="T26">
        <f>+H26/$Y$1</f>
        <v>34777.602783542359</v>
      </c>
      <c r="U26">
        <f>+I26/$Z$1</f>
        <v>35456.401109549661</v>
      </c>
      <c r="V26">
        <f>+J26/$AA$1</f>
        <v>33158.135931393022</v>
      </c>
      <c r="W26">
        <f>+K26/$AB$1</f>
        <v>34029.239612241276</v>
      </c>
      <c r="X26">
        <f>+L26/$AC$1</f>
        <v>36415.213186218811</v>
      </c>
      <c r="Y26">
        <f>+M26/$AD$1</f>
        <v>36851.877435085014</v>
      </c>
      <c r="Z26">
        <f>+N26/$AE$1</f>
        <v>37088.237684814732</v>
      </c>
      <c r="AB26">
        <f>AVERAGE(Q26:R26)</f>
        <v>39457.351933048601</v>
      </c>
      <c r="AC26">
        <f>+Q26/$AB26</f>
        <v>0.98536958448047107</v>
      </c>
      <c r="AD26">
        <f>+R26/$AB26</f>
        <v>1.0146304155195287</v>
      </c>
      <c r="AE26">
        <f t="shared" ref="AE26:AK26" si="3">+S26/$AB26</f>
        <v>0.95919420312639614</v>
      </c>
      <c r="AF26">
        <f t="shared" si="3"/>
        <v>0.88139728288287411</v>
      </c>
      <c r="AG26">
        <f t="shared" si="3"/>
        <v>0.89860062504225391</v>
      </c>
      <c r="AH26">
        <f t="shared" si="3"/>
        <v>0.84035380751490585</v>
      </c>
      <c r="AI26">
        <f t="shared" si="3"/>
        <v>0.86243090185023641</v>
      </c>
      <c r="AJ26">
        <f t="shared" si="3"/>
        <v>0.92290058511803563</v>
      </c>
      <c r="AK26">
        <f t="shared" si="3"/>
        <v>0.93396732496431678</v>
      </c>
      <c r="AL26">
        <f>+Z26/$AB26</f>
        <v>0.93995759643845866</v>
      </c>
      <c r="AN26" t="s">
        <v>632</v>
      </c>
      <c r="AR26" t="s">
        <v>416</v>
      </c>
      <c r="AT26" s="42"/>
    </row>
    <row r="27" spans="1:47" x14ac:dyDescent="0.25">
      <c r="A27" s="83" t="s">
        <v>602</v>
      </c>
      <c r="B27" s="3" t="s">
        <v>178</v>
      </c>
      <c r="C27" s="3" t="s">
        <v>179</v>
      </c>
      <c r="D27" t="s">
        <v>338</v>
      </c>
      <c r="E27" s="81">
        <v>0.30199999999999999</v>
      </c>
      <c r="F27" s="81">
        <v>0.77500000000000002</v>
      </c>
      <c r="G27" s="81">
        <v>0.85299999999999998</v>
      </c>
      <c r="H27" s="81">
        <v>0.161</v>
      </c>
      <c r="I27" s="81">
        <v>0.47299999999999998</v>
      </c>
      <c r="J27" s="81">
        <v>0</v>
      </c>
      <c r="K27" s="81">
        <v>0</v>
      </c>
      <c r="L27" s="81">
        <v>0</v>
      </c>
      <c r="M27" s="81">
        <v>0.66100000000000003</v>
      </c>
      <c r="N27" s="81">
        <v>0</v>
      </c>
      <c r="O27" t="s">
        <v>607</v>
      </c>
      <c r="AB27" s="83" t="s">
        <v>397</v>
      </c>
      <c r="AC27" s="83">
        <f>AVERAGE(AC26:AD26)</f>
        <v>0.99999999999999989</v>
      </c>
      <c r="AD27" s="83"/>
      <c r="AE27" s="83">
        <f>AVERAGE(AE26:AF26)</f>
        <v>0.92029574300463513</v>
      </c>
      <c r="AF27" s="83"/>
      <c r="AG27" s="83">
        <f>AVERAGE(AG26:AH26)</f>
        <v>0.86947721627857988</v>
      </c>
      <c r="AH27" s="83"/>
      <c r="AI27" s="83">
        <f>AVERAGE(AI26:AJ26)</f>
        <v>0.89266574348413608</v>
      </c>
      <c r="AJ27" s="83"/>
      <c r="AK27" s="83">
        <f>AVERAGE(AK26:AL26)</f>
        <v>0.93696246070138778</v>
      </c>
      <c r="AT27" s="42"/>
    </row>
    <row r="28" spans="1:47" x14ac:dyDescent="0.25">
      <c r="A28" s="83"/>
      <c r="B28" s="3"/>
      <c r="C28" s="3"/>
      <c r="E28" s="81"/>
      <c r="F28" s="81"/>
      <c r="G28" s="81"/>
      <c r="H28" s="81"/>
      <c r="I28" s="81"/>
      <c r="J28" s="81"/>
      <c r="K28" s="81"/>
      <c r="L28" s="81"/>
      <c r="M28" s="81"/>
      <c r="N28" s="81"/>
      <c r="AB28" s="83" t="s">
        <v>398</v>
      </c>
      <c r="AC28" s="83">
        <f>STDEV(AC26:AD26)/SQRT(2)</f>
        <v>1.4630415519528817E-2</v>
      </c>
      <c r="AD28" s="83"/>
      <c r="AE28" s="83">
        <f>STDEV(AE26:AF26)/SQRT(2)</f>
        <v>3.8898460121761007E-2</v>
      </c>
      <c r="AF28" s="83"/>
      <c r="AG28" s="83">
        <f>STDEV(AG26:AH26)/SQRT(2)</f>
        <v>2.9123408763674027E-2</v>
      </c>
      <c r="AH28" s="83"/>
      <c r="AI28" s="83">
        <f>STDEV(AI26:AJ26)/SQRT(2)</f>
        <v>3.0234841633899612E-2</v>
      </c>
      <c r="AJ28" s="83"/>
      <c r="AK28" s="83">
        <f>STDEV(AK26:AL26)/SQRT(2)</f>
        <v>2.9951357370709415E-3</v>
      </c>
      <c r="AT28" s="42"/>
    </row>
    <row r="29" spans="1:47" x14ac:dyDescent="0.25">
      <c r="A29" s="83"/>
      <c r="B29" s="3"/>
      <c r="C29" s="3"/>
      <c r="E29" s="81"/>
      <c r="F29" s="81"/>
      <c r="G29" s="81"/>
      <c r="H29" s="81"/>
      <c r="I29" s="81"/>
      <c r="J29" s="81"/>
      <c r="K29" s="81"/>
      <c r="L29" s="81"/>
      <c r="M29" s="81"/>
      <c r="N29" s="81"/>
      <c r="AI29" t="s">
        <v>715</v>
      </c>
      <c r="AT29" s="42"/>
    </row>
    <row r="30" spans="1:47" x14ac:dyDescent="0.25">
      <c r="A30" s="15" t="s">
        <v>713</v>
      </c>
    </row>
    <row r="31" spans="1:47" x14ac:dyDescent="0.25">
      <c r="B31" s="3" t="s">
        <v>180</v>
      </c>
      <c r="C31" s="3" t="s">
        <v>181</v>
      </c>
      <c r="D31" t="s">
        <v>338</v>
      </c>
      <c r="E31" s="81">
        <v>16862</v>
      </c>
      <c r="F31" s="81">
        <v>17301</v>
      </c>
      <c r="G31" s="81">
        <v>17246</v>
      </c>
      <c r="H31" s="81">
        <v>18561</v>
      </c>
      <c r="I31" s="81">
        <v>18849</v>
      </c>
      <c r="J31" s="81">
        <v>17489</v>
      </c>
      <c r="K31" s="81">
        <v>18217</v>
      </c>
      <c r="L31" s="81">
        <v>19620</v>
      </c>
      <c r="M31" s="81">
        <v>16272</v>
      </c>
      <c r="N31" s="81">
        <v>16452</v>
      </c>
      <c r="Q31">
        <f>+E31/$V$1</f>
        <v>17582.894809428613</v>
      </c>
      <c r="R31">
        <f>+F31/$W$1</f>
        <v>19028.024587970809</v>
      </c>
      <c r="S31">
        <f>+G31/$X$1</f>
        <v>18254.667801809945</v>
      </c>
      <c r="T31">
        <f>+H31/$Y$1</f>
        <v>18515.003592970679</v>
      </c>
      <c r="U31">
        <f>+I31/$Z$1</f>
        <v>17938.043978685924</v>
      </c>
      <c r="V31">
        <f>+J31/$AA$1</f>
        <v>15879.042697265406</v>
      </c>
      <c r="W31">
        <f>+K31/$AB$1</f>
        <v>17557.229466868681</v>
      </c>
      <c r="X31">
        <f>+L31/$AC$1</f>
        <v>19709.42021278933</v>
      </c>
      <c r="Y31">
        <f>+M31/$AD$1</f>
        <v>16518.931974978743</v>
      </c>
      <c r="Z31">
        <f>+N31/$AE$1</f>
        <v>16188.037205597113</v>
      </c>
      <c r="AB31">
        <f>AVERAGE(Q31:R31)</f>
        <v>18305.459698699713</v>
      </c>
      <c r="AC31">
        <f t="shared" ref="AC31:AL31" si="4">+Q31/$AB31</f>
        <v>0.96052735625522556</v>
      </c>
      <c r="AD31">
        <f t="shared" si="4"/>
        <v>1.0394726437447743</v>
      </c>
      <c r="AE31">
        <f t="shared" si="4"/>
        <v>0.99722531432011097</v>
      </c>
      <c r="AF31">
        <f t="shared" si="4"/>
        <v>1.0114470708586385</v>
      </c>
      <c r="AG31">
        <f t="shared" si="4"/>
        <v>0.97992862642832801</v>
      </c>
      <c r="AH31">
        <f t="shared" si="4"/>
        <v>0.86744845300953233</v>
      </c>
      <c r="AI31">
        <f t="shared" si="4"/>
        <v>0.95912529681599956</v>
      </c>
      <c r="AJ31">
        <f t="shared" si="4"/>
        <v>1.0766962718881812</v>
      </c>
      <c r="AK31">
        <f t="shared" si="4"/>
        <v>0.90240465122829594</v>
      </c>
      <c r="AL31">
        <f t="shared" si="4"/>
        <v>0.88432836279697435</v>
      </c>
      <c r="AN31" t="s">
        <v>427</v>
      </c>
      <c r="AR31" t="s">
        <v>406</v>
      </c>
      <c r="AT31" s="100"/>
      <c r="AU31" t="s">
        <v>717</v>
      </c>
    </row>
    <row r="32" spans="1:47" x14ac:dyDescent="0.25">
      <c r="B32" t="s">
        <v>719</v>
      </c>
      <c r="AB32" s="100" t="s">
        <v>397</v>
      </c>
      <c r="AC32" s="100">
        <f>AVERAGE(AC31:AD31)</f>
        <v>1</v>
      </c>
      <c r="AD32" s="100"/>
      <c r="AE32" s="100">
        <f>AVERAGE(AE31:AF31)</f>
        <v>1.0043361925893748</v>
      </c>
      <c r="AF32" s="100"/>
      <c r="AG32" s="100">
        <f>AVERAGE(AG31:AH31)</f>
        <v>0.92368853971893017</v>
      </c>
      <c r="AH32" s="100"/>
      <c r="AI32" s="100">
        <f>AVERAGE(AI31:AJ31)</f>
        <v>1.0179107843520905</v>
      </c>
      <c r="AJ32" s="100"/>
      <c r="AK32" s="100">
        <f>AVERAGE(AK31:AL31)</f>
        <v>0.89336650701263509</v>
      </c>
    </row>
    <row r="33" spans="28:47" x14ac:dyDescent="0.25">
      <c r="AB33" s="100" t="s">
        <v>398</v>
      </c>
      <c r="AC33" s="100">
        <f>STDEV(AC31:AD31)/SQRT(2)</f>
        <v>3.9472643744774376E-2</v>
      </c>
      <c r="AD33" s="100"/>
      <c r="AE33" s="100">
        <f>STDEV(AE31:AF31)/SQRT(2)</f>
        <v>7.1108782692637651E-3</v>
      </c>
      <c r="AF33" s="100"/>
      <c r="AG33" s="100">
        <f>STDEV(AG31:AH31)/SQRT(2)</f>
        <v>5.6240086709397841E-2</v>
      </c>
      <c r="AH33" s="100"/>
      <c r="AI33" s="100">
        <f>STDEV(AI31:AJ31)/SQRT(2)</f>
        <v>5.8785487536090808E-2</v>
      </c>
      <c r="AJ33" s="100"/>
      <c r="AK33" s="100">
        <f>STDEV(AK31:AL31)/SQRT(2)</f>
        <v>9.0381442156607927E-3</v>
      </c>
      <c r="AM33" s="31" t="s">
        <v>658</v>
      </c>
      <c r="AN33" s="31" t="s">
        <v>657</v>
      </c>
      <c r="AO33" s="31"/>
      <c r="AP33" s="31"/>
      <c r="AQ33" s="31"/>
      <c r="AR33" s="31" t="s">
        <v>428</v>
      </c>
      <c r="AS33" s="31"/>
      <c r="AT33" s="31"/>
      <c r="AU33" s="31"/>
    </row>
    <row r="34" spans="28:47" x14ac:dyDescent="0.25">
      <c r="AF34" t="s">
        <v>718</v>
      </c>
      <c r="AM34" s="100" t="s">
        <v>716</v>
      </c>
      <c r="AN34" s="100"/>
      <c r="AO34" s="100"/>
      <c r="AP34" s="100"/>
      <c r="AQ34" s="100"/>
    </row>
    <row r="36" spans="28:47" x14ac:dyDescent="0.25">
      <c r="AG36" t="s">
        <v>24</v>
      </c>
    </row>
    <row r="37" spans="28:47" x14ac:dyDescent="0.25">
      <c r="AC37" t="s">
        <v>600</v>
      </c>
      <c r="AD37" t="s">
        <v>651</v>
      </c>
      <c r="AE37" t="s">
        <v>652</v>
      </c>
      <c r="AH37" t="s">
        <v>648</v>
      </c>
      <c r="AI37" t="s">
        <v>649</v>
      </c>
      <c r="AJ37" t="s">
        <v>650</v>
      </c>
    </row>
    <row r="38" spans="28:47" x14ac:dyDescent="0.25">
      <c r="AB38">
        <v>0</v>
      </c>
      <c r="AC38">
        <v>0.98429131163252404</v>
      </c>
      <c r="AD38">
        <v>0.98536958448047107</v>
      </c>
      <c r="AE38">
        <v>0.96052735625522556</v>
      </c>
      <c r="AG38">
        <v>0</v>
      </c>
      <c r="AH38">
        <v>1.0422794251802812</v>
      </c>
    </row>
    <row r="39" spans="28:47" x14ac:dyDescent="0.25">
      <c r="AB39">
        <v>0</v>
      </c>
      <c r="AC39">
        <v>1.0157086883674762</v>
      </c>
      <c r="AD39">
        <v>1.0146304155195287</v>
      </c>
      <c r="AE39">
        <v>1.0394726437447743</v>
      </c>
      <c r="AG39">
        <v>0</v>
      </c>
      <c r="AH39">
        <v>0.95772057481971873</v>
      </c>
    </row>
    <row r="40" spans="28:47" x14ac:dyDescent="0.25">
      <c r="AB40">
        <v>1</v>
      </c>
      <c r="AC40">
        <v>1.0318266349680745</v>
      </c>
      <c r="AD40">
        <v>0.95919420312639614</v>
      </c>
      <c r="AE40">
        <v>0.99722531432011097</v>
      </c>
      <c r="AG40">
        <v>0</v>
      </c>
      <c r="AI40">
        <v>1.194843900116914</v>
      </c>
      <c r="AN40" t="s">
        <v>24</v>
      </c>
    </row>
    <row r="41" spans="28:47" x14ac:dyDescent="0.25">
      <c r="AB41">
        <v>1</v>
      </c>
      <c r="AC41">
        <v>1.0208863989720616</v>
      </c>
      <c r="AD41">
        <v>0.88139728288287411</v>
      </c>
      <c r="AE41">
        <v>1.0114470708586385</v>
      </c>
      <c r="AG41">
        <v>0</v>
      </c>
      <c r="AI41">
        <v>0.80515609988308601</v>
      </c>
    </row>
    <row r="42" spans="28:47" x14ac:dyDescent="0.25">
      <c r="AB42">
        <v>2</v>
      </c>
      <c r="AC42">
        <v>0.96868776401920897</v>
      </c>
      <c r="AD42">
        <v>0.89860062504225402</v>
      </c>
      <c r="AE42">
        <v>0.97992862642832801</v>
      </c>
      <c r="AG42">
        <v>0</v>
      </c>
      <c r="AJ42">
        <v>0.87678540604282817</v>
      </c>
    </row>
    <row r="43" spans="28:47" x14ac:dyDescent="0.25">
      <c r="AB43">
        <v>2</v>
      </c>
      <c r="AC43">
        <v>0.92448149175345251</v>
      </c>
      <c r="AD43">
        <v>0.84035380751490585</v>
      </c>
      <c r="AE43">
        <v>0.86744845300953233</v>
      </c>
      <c r="AG43">
        <v>0</v>
      </c>
      <c r="AJ43">
        <v>1.123214593957172</v>
      </c>
    </row>
    <row r="44" spans="28:47" x14ac:dyDescent="0.25">
      <c r="AB44">
        <v>3</v>
      </c>
      <c r="AC44">
        <v>0.93807629492275924</v>
      </c>
      <c r="AD44">
        <v>0.86243090185023641</v>
      </c>
      <c r="AE44">
        <v>0.95912529681599956</v>
      </c>
      <c r="AG44">
        <v>1</v>
      </c>
      <c r="AH44">
        <v>0.85442311191052522</v>
      </c>
    </row>
    <row r="45" spans="28:47" x14ac:dyDescent="0.25">
      <c r="AB45">
        <v>3</v>
      </c>
      <c r="AC45">
        <v>0.89248125103824905</v>
      </c>
      <c r="AD45">
        <v>0.92290058511803563</v>
      </c>
      <c r="AE45">
        <v>1.0766962718881812</v>
      </c>
      <c r="AG45">
        <v>1</v>
      </c>
      <c r="AH45">
        <v>0.95997996379585393</v>
      </c>
    </row>
    <row r="46" spans="28:47" x14ac:dyDescent="0.25">
      <c r="AB46">
        <v>4</v>
      </c>
      <c r="AC46">
        <v>0.98064984074711559</v>
      </c>
      <c r="AD46">
        <v>0.93396732496431678</v>
      </c>
      <c r="AE46">
        <v>0.90240465122829594</v>
      </c>
      <c r="AG46">
        <v>1</v>
      </c>
      <c r="AI46">
        <v>0.94388867440182667</v>
      </c>
    </row>
    <row r="47" spans="28:47" x14ac:dyDescent="0.25">
      <c r="AB47">
        <v>4</v>
      </c>
      <c r="AC47">
        <v>0.96383980280476966</v>
      </c>
      <c r="AD47">
        <v>0.93995759643845866</v>
      </c>
      <c r="AE47">
        <v>0.88432836279697435</v>
      </c>
      <c r="AG47">
        <v>1</v>
      </c>
      <c r="AI47">
        <v>1.5833900615121044</v>
      </c>
    </row>
    <row r="48" spans="28:47" x14ac:dyDescent="0.25">
      <c r="AG48">
        <v>1</v>
      </c>
      <c r="AJ48">
        <v>1.0979734692954508</v>
      </c>
    </row>
    <row r="49" spans="33:36" x14ac:dyDescent="0.25">
      <c r="AG49">
        <v>1</v>
      </c>
      <c r="AJ49">
        <v>0.86088324289297424</v>
      </c>
    </row>
    <row r="50" spans="33:36" x14ac:dyDescent="0.25">
      <c r="AG50">
        <v>2</v>
      </c>
      <c r="AH50">
        <v>0.85986056845222325</v>
      </c>
    </row>
    <row r="51" spans="33:36" x14ac:dyDescent="0.25">
      <c r="AG51">
        <v>2</v>
      </c>
      <c r="AH51">
        <v>0.76657231017793859</v>
      </c>
    </row>
    <row r="52" spans="33:36" x14ac:dyDescent="0.25">
      <c r="AG52">
        <v>2</v>
      </c>
      <c r="AI52">
        <v>1.2992395918840536</v>
      </c>
    </row>
    <row r="53" spans="33:36" x14ac:dyDescent="0.25">
      <c r="AG53">
        <v>2</v>
      </c>
      <c r="AI53">
        <v>1.0073747185577533</v>
      </c>
    </row>
    <row r="54" spans="33:36" x14ac:dyDescent="0.25">
      <c r="AG54">
        <v>2</v>
      </c>
      <c r="AJ54">
        <v>0.64830785282340198</v>
      </c>
    </row>
    <row r="55" spans="33:36" x14ac:dyDescent="0.25">
      <c r="AG55">
        <v>2</v>
      </c>
      <c r="AJ55">
        <v>0.73015112782648839</v>
      </c>
    </row>
    <row r="56" spans="33:36" x14ac:dyDescent="0.25">
      <c r="AG56">
        <v>3</v>
      </c>
      <c r="AH56">
        <v>0.87947672669750843</v>
      </c>
    </row>
    <row r="57" spans="33:36" x14ac:dyDescent="0.25">
      <c r="AG57">
        <v>3</v>
      </c>
      <c r="AH57">
        <v>0.93704903749531065</v>
      </c>
    </row>
    <row r="58" spans="33:36" x14ac:dyDescent="0.25">
      <c r="AG58">
        <v>3</v>
      </c>
      <c r="AI58">
        <v>1.6233821323788351</v>
      </c>
    </row>
    <row r="59" spans="33:36" x14ac:dyDescent="0.25">
      <c r="AG59">
        <v>3</v>
      </c>
      <c r="AI59">
        <v>1.1591912454811564</v>
      </c>
    </row>
    <row r="60" spans="33:36" x14ac:dyDescent="0.25">
      <c r="AG60">
        <v>3</v>
      </c>
      <c r="AJ60">
        <v>0.57633893517979895</v>
      </c>
    </row>
    <row r="61" spans="33:36" x14ac:dyDescent="0.25">
      <c r="AG61">
        <v>3</v>
      </c>
      <c r="AJ61">
        <v>0.79603711033486169</v>
      </c>
    </row>
    <row r="62" spans="33:36" x14ac:dyDescent="0.25">
      <c r="AG62">
        <v>4</v>
      </c>
      <c r="AH62">
        <v>0.89655875763820103</v>
      </c>
    </row>
    <row r="63" spans="33:36" x14ac:dyDescent="0.25">
      <c r="AG63">
        <v>4</v>
      </c>
      <c r="AH63">
        <v>0.84145096450069468</v>
      </c>
    </row>
    <row r="64" spans="33:36" x14ac:dyDescent="0.25">
      <c r="AG64">
        <v>4</v>
      </c>
      <c r="AI64">
        <v>1.0793500897988111</v>
      </c>
    </row>
    <row r="65" spans="33:36" x14ac:dyDescent="0.25">
      <c r="AG65">
        <v>4</v>
      </c>
      <c r="AI65">
        <v>0.86167448288452242</v>
      </c>
    </row>
    <row r="66" spans="33:36" x14ac:dyDescent="0.25">
      <c r="AG66">
        <v>4</v>
      </c>
      <c r="AJ66">
        <v>0.95289053203045071</v>
      </c>
    </row>
    <row r="67" spans="33:36" x14ac:dyDescent="0.25">
      <c r="AG67">
        <v>4</v>
      </c>
      <c r="AJ67">
        <v>0.93408272440917772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DA7D-D5F5-4758-97C6-B548BD787A28}">
  <dimension ref="A1:BA30"/>
  <sheetViews>
    <sheetView workbookViewId="0">
      <selection activeCell="B21" sqref="B21"/>
    </sheetView>
  </sheetViews>
  <sheetFormatPr baseColWidth="10" defaultRowHeight="15" x14ac:dyDescent="0.25"/>
  <cols>
    <col min="1" max="1" width="18.42578125" customWidth="1"/>
    <col min="2" max="2" width="17.5703125" customWidth="1"/>
    <col min="45" max="45" width="18.7109375" customWidth="1"/>
  </cols>
  <sheetData>
    <row r="1" spans="1:51" x14ac:dyDescent="0.25">
      <c r="Q1" t="s">
        <v>1027</v>
      </c>
      <c r="AC1" t="s">
        <v>855</v>
      </c>
    </row>
    <row r="2" spans="1:51" x14ac:dyDescent="0.25">
      <c r="F2" t="s">
        <v>384</v>
      </c>
      <c r="G2" t="s">
        <v>385</v>
      </c>
      <c r="H2" t="s">
        <v>386</v>
      </c>
      <c r="I2" t="s">
        <v>387</v>
      </c>
      <c r="J2" t="s">
        <v>388</v>
      </c>
      <c r="K2" t="s">
        <v>389</v>
      </c>
      <c r="L2" t="s">
        <v>390</v>
      </c>
      <c r="M2" t="s">
        <v>391</v>
      </c>
      <c r="N2" t="s">
        <v>392</v>
      </c>
      <c r="O2" t="s">
        <v>393</v>
      </c>
      <c r="S2" t="s">
        <v>384</v>
      </c>
      <c r="T2" t="s">
        <v>385</v>
      </c>
      <c r="U2" t="s">
        <v>386</v>
      </c>
      <c r="V2" t="s">
        <v>387</v>
      </c>
      <c r="W2" t="s">
        <v>388</v>
      </c>
      <c r="X2" t="s">
        <v>389</v>
      </c>
      <c r="Y2" t="s">
        <v>390</v>
      </c>
      <c r="Z2" t="s">
        <v>391</v>
      </c>
      <c r="AA2" t="s">
        <v>392</v>
      </c>
      <c r="AB2" t="s">
        <v>393</v>
      </c>
      <c r="AD2" t="s">
        <v>608</v>
      </c>
      <c r="AE2" t="s">
        <v>384</v>
      </c>
      <c r="AF2" t="s">
        <v>385</v>
      </c>
      <c r="AG2" t="s">
        <v>386</v>
      </c>
      <c r="AH2" t="s">
        <v>387</v>
      </c>
      <c r="AI2" t="s">
        <v>388</v>
      </c>
      <c r="AJ2" t="s">
        <v>389</v>
      </c>
      <c r="AK2" t="s">
        <v>390</v>
      </c>
      <c r="AL2" t="s">
        <v>391</v>
      </c>
      <c r="AM2" t="s">
        <v>392</v>
      </c>
      <c r="AN2" t="s">
        <v>393</v>
      </c>
    </row>
    <row r="3" spans="1:51" x14ac:dyDescent="0.25">
      <c r="A3" t="s">
        <v>1028</v>
      </c>
      <c r="B3" t="s">
        <v>1029</v>
      </c>
      <c r="C3" t="s">
        <v>1030</v>
      </c>
      <c r="D3" t="s">
        <v>1031</v>
      </c>
      <c r="F3">
        <v>11.247</v>
      </c>
      <c r="G3">
        <v>8.0410000000000004</v>
      </c>
      <c r="H3">
        <v>10.377000000000001</v>
      </c>
      <c r="I3">
        <v>12.233000000000001</v>
      </c>
      <c r="J3">
        <v>12.664999999999999</v>
      </c>
      <c r="K3">
        <v>12.961</v>
      </c>
      <c r="L3">
        <v>14.769</v>
      </c>
      <c r="M3">
        <v>11.005000000000001</v>
      </c>
      <c r="N3">
        <v>7.16</v>
      </c>
      <c r="O3">
        <v>9.9979999999999993</v>
      </c>
    </row>
    <row r="4" spans="1:51" x14ac:dyDescent="0.25">
      <c r="B4" s="1" t="s">
        <v>1032</v>
      </c>
      <c r="F4" s="81">
        <v>12800</v>
      </c>
      <c r="G4" s="81">
        <v>8762</v>
      </c>
      <c r="H4" s="81">
        <v>11651</v>
      </c>
      <c r="I4" s="81">
        <v>14156</v>
      </c>
      <c r="J4" s="81">
        <v>14882</v>
      </c>
      <c r="K4" s="81">
        <v>15280</v>
      </c>
      <c r="L4" s="81">
        <v>16820</v>
      </c>
      <c r="M4" s="81">
        <v>13196</v>
      </c>
      <c r="N4" s="81">
        <v>8580</v>
      </c>
      <c r="O4" s="81">
        <v>11556</v>
      </c>
      <c r="S4">
        <f t="shared" ref="S4:AB4" si="0">+F4/A29</f>
        <v>13347.23363543389</v>
      </c>
      <c r="T4">
        <f t="shared" si="0"/>
        <v>9636.6424738338956</v>
      </c>
      <c r="U4">
        <f t="shared" si="0"/>
        <v>12332.432712448548</v>
      </c>
      <c r="V4">
        <f t="shared" si="0"/>
        <v>14120.919716722856</v>
      </c>
      <c r="W4">
        <f t="shared" si="0"/>
        <v>14162.765689999678</v>
      </c>
      <c r="X4">
        <f t="shared" si="0"/>
        <v>13873.393127921287</v>
      </c>
      <c r="Y4">
        <f t="shared" si="0"/>
        <v>16210.825033360663</v>
      </c>
      <c r="Z4">
        <f t="shared" si="0"/>
        <v>13256.142157388786</v>
      </c>
      <c r="AA4">
        <f t="shared" si="0"/>
        <v>8710.2038068656348</v>
      </c>
      <c r="AB4">
        <f t="shared" si="0"/>
        <v>11370.590684894252</v>
      </c>
      <c r="AD4">
        <f>AVERAGE(S4:T4)</f>
        <v>11491.938054633893</v>
      </c>
      <c r="AE4">
        <f>+S4/$AD$4</f>
        <v>1.1614432284597884</v>
      </c>
      <c r="AF4">
        <f>+T4/$AD$4</f>
        <v>0.83855677154021147</v>
      </c>
      <c r="AG4">
        <f t="shared" ref="AG4:AL4" si="1">+U4/$AD$4</f>
        <v>1.0731377643891618</v>
      </c>
      <c r="AH4">
        <f t="shared" si="1"/>
        <v>1.2287674759114178</v>
      </c>
      <c r="AI4">
        <f>+W4/$AD$4</f>
        <v>1.2324088089118117</v>
      </c>
      <c r="AJ4">
        <f t="shared" si="1"/>
        <v>1.2072283249322877</v>
      </c>
      <c r="AK4">
        <f t="shared" si="1"/>
        <v>1.4106258627824724</v>
      </c>
      <c r="AL4">
        <f t="shared" si="1"/>
        <v>1.1535166735469404</v>
      </c>
      <c r="AM4">
        <f>+AA4/$AD$4</f>
        <v>0.75794037223803346</v>
      </c>
      <c r="AN4">
        <f>+AB4/$AD$4</f>
        <v>0.98944065229356948</v>
      </c>
      <c r="AQ4" t="s">
        <v>406</v>
      </c>
      <c r="AT4" t="s">
        <v>1033</v>
      </c>
    </row>
    <row r="6" spans="1:51" x14ac:dyDescent="0.25">
      <c r="A6" t="s">
        <v>1034</v>
      </c>
      <c r="B6" t="s">
        <v>1035</v>
      </c>
      <c r="C6" t="s">
        <v>1030</v>
      </c>
      <c r="D6" t="s">
        <v>1031</v>
      </c>
      <c r="F6">
        <v>0.504</v>
      </c>
      <c r="G6">
        <v>0.32400000000000001</v>
      </c>
      <c r="H6">
        <v>0.29799999999999999</v>
      </c>
      <c r="I6">
        <v>0.35499999999999998</v>
      </c>
      <c r="J6">
        <v>0.316</v>
      </c>
      <c r="K6">
        <v>0.51300000000000001</v>
      </c>
      <c r="L6">
        <v>0.29799999999999999</v>
      </c>
      <c r="M6">
        <v>0.38200000000000001</v>
      </c>
      <c r="N6">
        <v>0.32200000000000001</v>
      </c>
      <c r="O6">
        <v>0.19800000000000001</v>
      </c>
    </row>
    <row r="7" spans="1:51" x14ac:dyDescent="0.25">
      <c r="B7" s="1" t="s">
        <v>1036</v>
      </c>
      <c r="C7" s="134" t="s">
        <v>849</v>
      </c>
      <c r="D7" t="s">
        <v>1064</v>
      </c>
      <c r="F7" s="81">
        <v>0.66100000000000003</v>
      </c>
      <c r="G7" s="81">
        <v>0.41</v>
      </c>
      <c r="H7" s="81">
        <v>0.35299999999999998</v>
      </c>
      <c r="I7" s="81">
        <v>0.42099999999999999</v>
      </c>
      <c r="J7" s="81">
        <v>0.40100000000000002</v>
      </c>
      <c r="K7" s="81">
        <v>0.63400000000000001</v>
      </c>
      <c r="L7" s="81">
        <v>0.40699999999999997</v>
      </c>
      <c r="M7" s="81">
        <v>0.49299999999999999</v>
      </c>
      <c r="N7" s="81">
        <v>0.42299999999999999</v>
      </c>
      <c r="O7" s="81">
        <v>0.28899999999999998</v>
      </c>
      <c r="S7">
        <f>+F7/A29</f>
        <v>0.68925948695482819</v>
      </c>
      <c r="T7">
        <f t="shared" ref="T7:AB7" si="2">+G7/B29</f>
        <v>0.45092711872539337</v>
      </c>
      <c r="U7">
        <f t="shared" si="2"/>
        <v>0.37364593146462427</v>
      </c>
      <c r="V7">
        <f t="shared" si="2"/>
        <v>0.41995671098758985</v>
      </c>
      <c r="W7">
        <f t="shared" si="2"/>
        <v>0.38162001355260528</v>
      </c>
      <c r="X7">
        <f t="shared" si="2"/>
        <v>0.57563686145956128</v>
      </c>
      <c r="Y7">
        <f t="shared" si="2"/>
        <v>0.3922595593684774</v>
      </c>
      <c r="Z7">
        <f t="shared" si="2"/>
        <v>0.49524689933257587</v>
      </c>
      <c r="AA7">
        <f t="shared" si="2"/>
        <v>0.42941913873008902</v>
      </c>
      <c r="AB7">
        <f t="shared" si="2"/>
        <v>0.2843631626803772</v>
      </c>
      <c r="AD7">
        <f t="shared" ref="AD7:AD25" si="3">AVERAGE(S7:T7)</f>
        <v>0.57009330284011073</v>
      </c>
      <c r="AE7">
        <f>+S7/$AD$7</f>
        <v>1.2090292650712633</v>
      </c>
      <c r="AF7">
        <f t="shared" ref="AF7:AN7" si="4">+T7/$AD$7</f>
        <v>0.79097073492873693</v>
      </c>
      <c r="AG7">
        <f t="shared" si="4"/>
        <v>0.65541189416395862</v>
      </c>
      <c r="AH7">
        <f t="shared" si="4"/>
        <v>0.73664557870691494</v>
      </c>
      <c r="AI7">
        <f t="shared" si="4"/>
        <v>0.66939922228771565</v>
      </c>
      <c r="AJ7">
        <f t="shared" si="4"/>
        <v>1.0097239497321464</v>
      </c>
      <c r="AK7">
        <f t="shared" si="4"/>
        <v>0.68806203723900106</v>
      </c>
      <c r="AL7">
        <f t="shared" si="4"/>
        <v>0.86871201058728031</v>
      </c>
      <c r="AM7">
        <f t="shared" si="4"/>
        <v>0.753243612213639</v>
      </c>
      <c r="AN7">
        <f t="shared" si="4"/>
        <v>0.49880109319602051</v>
      </c>
      <c r="AQ7" t="s">
        <v>406</v>
      </c>
      <c r="AT7" t="s">
        <v>1037</v>
      </c>
    </row>
    <row r="9" spans="1:51" x14ac:dyDescent="0.25">
      <c r="A9" t="s">
        <v>1038</v>
      </c>
      <c r="B9" t="s">
        <v>1039</v>
      </c>
      <c r="C9" t="s">
        <v>1040</v>
      </c>
      <c r="D9" t="s">
        <v>3</v>
      </c>
      <c r="F9">
        <v>16.773</v>
      </c>
      <c r="G9">
        <v>11.265000000000001</v>
      </c>
      <c r="H9">
        <v>11.885999999999999</v>
      </c>
      <c r="I9">
        <v>22.556999999999999</v>
      </c>
      <c r="J9">
        <v>23.015000000000001</v>
      </c>
      <c r="K9">
        <v>16.099</v>
      </c>
      <c r="L9">
        <v>22.143999999999998</v>
      </c>
      <c r="M9">
        <v>19.565000000000001</v>
      </c>
      <c r="N9">
        <v>13.705</v>
      </c>
      <c r="O9">
        <v>10.134</v>
      </c>
    </row>
    <row r="10" spans="1:51" x14ac:dyDescent="0.25">
      <c r="B10" s="1" t="s">
        <v>1041</v>
      </c>
      <c r="F10" s="81">
        <v>19611</v>
      </c>
      <c r="G10" s="81">
        <v>13259</v>
      </c>
      <c r="H10" s="81">
        <v>13777</v>
      </c>
      <c r="I10" s="81">
        <v>27079</v>
      </c>
      <c r="J10" s="81">
        <v>27616</v>
      </c>
      <c r="K10" s="81">
        <v>19042</v>
      </c>
      <c r="L10" s="81">
        <v>25861</v>
      </c>
      <c r="M10" s="81">
        <v>22686</v>
      </c>
      <c r="N10" s="81">
        <v>16075</v>
      </c>
      <c r="O10" s="81">
        <v>12229</v>
      </c>
      <c r="S10">
        <f t="shared" ref="S10:AB10" si="5">+F10/A$29</f>
        <v>20449.421783163594</v>
      </c>
      <c r="T10">
        <f t="shared" si="5"/>
        <v>14582.543090682906</v>
      </c>
      <c r="U10">
        <f t="shared" si="5"/>
        <v>14582.776197700081</v>
      </c>
      <c r="V10">
        <f t="shared" si="5"/>
        <v>27011.894956847853</v>
      </c>
      <c r="W10">
        <f t="shared" si="5"/>
        <v>26281.342379722559</v>
      </c>
      <c r="X10">
        <f t="shared" si="5"/>
        <v>17289.080624468399</v>
      </c>
      <c r="Y10">
        <f t="shared" si="5"/>
        <v>24924.384434467309</v>
      </c>
      <c r="Z10">
        <f t="shared" si="5"/>
        <v>22789.393830139586</v>
      </c>
      <c r="AA10">
        <f t="shared" si="5"/>
        <v>16318.942447012249</v>
      </c>
      <c r="AB10">
        <f t="shared" si="5"/>
        <v>12032.792790374853</v>
      </c>
      <c r="AD10">
        <f t="shared" si="3"/>
        <v>17515.982436923252</v>
      </c>
      <c r="AE10">
        <f>+S10/$AD$10</f>
        <v>1.1674721561753068</v>
      </c>
      <c r="AF10">
        <f>+T10/$AD$10</f>
        <v>0.83252784382469291</v>
      </c>
      <c r="AG10">
        <f t="shared" ref="AG10:AN10" si="6">+U10/$AD$10</f>
        <v>0.83254115207149071</v>
      </c>
      <c r="AH10">
        <f t="shared" si="6"/>
        <v>1.5421284563466708</v>
      </c>
      <c r="AI10">
        <f t="shared" si="6"/>
        <v>1.5004206857573772</v>
      </c>
      <c r="AJ10">
        <f t="shared" si="6"/>
        <v>0.98704601279020754</v>
      </c>
      <c r="AK10">
        <f t="shared" si="6"/>
        <v>1.4229509834359808</v>
      </c>
      <c r="AL10">
        <f t="shared" si="6"/>
        <v>1.3010628385936329</v>
      </c>
      <c r="AM10">
        <f t="shared" si="6"/>
        <v>0.93166012844431301</v>
      </c>
      <c r="AN10">
        <f t="shared" si="6"/>
        <v>0.68696077046811987</v>
      </c>
      <c r="AQ10" t="s">
        <v>406</v>
      </c>
      <c r="AT10" t="s">
        <v>477</v>
      </c>
    </row>
    <row r="12" spans="1:51" x14ac:dyDescent="0.25">
      <c r="A12" t="s">
        <v>1042</v>
      </c>
      <c r="B12" t="s">
        <v>1043</v>
      </c>
      <c r="C12" t="s">
        <v>1044</v>
      </c>
      <c r="D12" t="s">
        <v>339</v>
      </c>
      <c r="F12">
        <v>22.745000000000001</v>
      </c>
      <c r="G12">
        <v>23.873000000000001</v>
      </c>
      <c r="H12">
        <v>24.071000000000002</v>
      </c>
      <c r="I12">
        <v>23.338000000000001</v>
      </c>
      <c r="J12">
        <v>22.617000000000001</v>
      </c>
      <c r="K12">
        <v>20.856000000000002</v>
      </c>
      <c r="L12">
        <v>26.524999999999999</v>
      </c>
      <c r="M12">
        <v>21.561</v>
      </c>
      <c r="N12">
        <v>21.58</v>
      </c>
      <c r="O12">
        <v>21.518000000000001</v>
      </c>
      <c r="AP12" s="52" t="s">
        <v>1043</v>
      </c>
    </row>
    <row r="13" spans="1:51" x14ac:dyDescent="0.25">
      <c r="B13" s="1" t="s">
        <v>1045</v>
      </c>
      <c r="F13" s="81">
        <v>26932</v>
      </c>
      <c r="G13" s="81">
        <v>28165</v>
      </c>
      <c r="H13" s="81">
        <v>29113</v>
      </c>
      <c r="I13" s="81">
        <v>28182</v>
      </c>
      <c r="J13" s="81">
        <v>27626</v>
      </c>
      <c r="K13" s="81">
        <v>25879</v>
      </c>
      <c r="L13" s="81">
        <v>32493</v>
      </c>
      <c r="M13" s="81">
        <v>26672</v>
      </c>
      <c r="N13" s="81">
        <v>26896</v>
      </c>
      <c r="O13" s="81">
        <v>27323</v>
      </c>
      <c r="S13">
        <f t="shared" ref="S13:AB13" si="7">+F13/A$29</f>
        <v>28083.413771055119</v>
      </c>
      <c r="T13">
        <f t="shared" si="7"/>
        <v>30976.493411952939</v>
      </c>
      <c r="U13">
        <f t="shared" si="7"/>
        <v>30815.733718780757</v>
      </c>
      <c r="V13">
        <f t="shared" si="7"/>
        <v>28112.161589197764</v>
      </c>
      <c r="W13">
        <f t="shared" si="7"/>
        <v>26290.859088289955</v>
      </c>
      <c r="X13">
        <f t="shared" si="7"/>
        <v>23496.697693552029</v>
      </c>
      <c r="Y13">
        <f t="shared" si="7"/>
        <v>31316.191308501071</v>
      </c>
      <c r="Z13">
        <f t="shared" si="7"/>
        <v>26793.560444215949</v>
      </c>
      <c r="AA13">
        <f t="shared" si="7"/>
        <v>27304.154031405375</v>
      </c>
      <c r="AB13">
        <f t="shared" si="7"/>
        <v>26884.618318048259</v>
      </c>
      <c r="AD13">
        <f t="shared" si="3"/>
        <v>29529.953591504029</v>
      </c>
      <c r="AE13">
        <f>+S13/$AD$13</f>
        <v>0.95101449055900011</v>
      </c>
      <c r="AF13">
        <f t="shared" ref="AF13:AN13" si="8">+T13/$AD$13</f>
        <v>1.0489855094409999</v>
      </c>
      <c r="AG13">
        <f t="shared" si="8"/>
        <v>1.043541555976121</v>
      </c>
      <c r="AH13">
        <f t="shared" si="8"/>
        <v>0.95198800438636066</v>
      </c>
      <c r="AI13">
        <f t="shared" si="8"/>
        <v>0.89031156133797706</v>
      </c>
      <c r="AJ13">
        <f t="shared" si="8"/>
        <v>0.79569030207728431</v>
      </c>
      <c r="AK13">
        <f t="shared" si="8"/>
        <v>1.0604890119946195</v>
      </c>
      <c r="AL13">
        <f t="shared" si="8"/>
        <v>0.9073350000768251</v>
      </c>
      <c r="AM13">
        <f t="shared" si="8"/>
        <v>0.92462570070753403</v>
      </c>
      <c r="AN13">
        <f t="shared" si="8"/>
        <v>0.91041857667474113</v>
      </c>
      <c r="AQ13" s="52" t="s">
        <v>416</v>
      </c>
      <c r="AR13" s="52"/>
      <c r="AS13" s="52"/>
      <c r="AT13" t="s">
        <v>683</v>
      </c>
      <c r="AY13" s="31" t="s">
        <v>1046</v>
      </c>
    </row>
    <row r="15" spans="1:51" x14ac:dyDescent="0.25">
      <c r="A15" t="s">
        <v>1047</v>
      </c>
      <c r="B15" t="s">
        <v>1048</v>
      </c>
      <c r="C15" t="s">
        <v>1044</v>
      </c>
      <c r="D15" t="s">
        <v>339</v>
      </c>
      <c r="F15">
        <v>0.39800000000000002</v>
      </c>
      <c r="G15">
        <v>0.47199999999999998</v>
      </c>
      <c r="H15">
        <v>0.39700000000000002</v>
      </c>
      <c r="I15">
        <v>0.54800000000000004</v>
      </c>
      <c r="J15">
        <v>0.41799999999999998</v>
      </c>
      <c r="K15">
        <v>0.8</v>
      </c>
      <c r="L15">
        <v>0.90500000000000003</v>
      </c>
      <c r="M15">
        <v>0.33300000000000002</v>
      </c>
      <c r="N15">
        <v>0.73499999999999999</v>
      </c>
      <c r="O15">
        <v>0.52100000000000002</v>
      </c>
    </row>
    <row r="16" spans="1:51" x14ac:dyDescent="0.25">
      <c r="B16" s="1" t="s">
        <v>1049</v>
      </c>
      <c r="C16" s="134" t="s">
        <v>849</v>
      </c>
      <c r="D16" t="s">
        <v>1065</v>
      </c>
      <c r="F16" s="81">
        <v>0.49099999999999999</v>
      </c>
      <c r="G16" s="81">
        <v>0.54300000000000004</v>
      </c>
      <c r="H16" s="81">
        <v>0.60799999999999998</v>
      </c>
      <c r="I16" s="81">
        <v>0.61199999999999999</v>
      </c>
      <c r="J16" s="81">
        <v>0.54500000000000004</v>
      </c>
      <c r="K16" s="81">
        <v>0.98299999999999998</v>
      </c>
      <c r="L16" s="81">
        <v>1022</v>
      </c>
      <c r="M16" s="81">
        <v>0.51300000000000001</v>
      </c>
      <c r="N16" s="81">
        <v>0.90900000000000003</v>
      </c>
      <c r="O16" s="81">
        <v>0.69499999999999995</v>
      </c>
      <c r="S16">
        <f t="shared" ref="S16:AB16" si="9">+F16/A$29</f>
        <v>0.51199154023422178</v>
      </c>
      <c r="T16">
        <f t="shared" si="9"/>
        <v>0.59720347675094787</v>
      </c>
      <c r="U16">
        <f t="shared" si="9"/>
        <v>0.6435601312478515</v>
      </c>
      <c r="V16">
        <f t="shared" si="9"/>
        <v>0.61048338984419237</v>
      </c>
      <c r="W16">
        <f t="shared" si="9"/>
        <v>0.51866061692311693</v>
      </c>
      <c r="X16">
        <f t="shared" si="9"/>
        <v>0.8925095186352503</v>
      </c>
      <c r="Y16">
        <f t="shared" si="9"/>
        <v>984.98592057637325</v>
      </c>
      <c r="Z16">
        <f t="shared" si="9"/>
        <v>0.5153380514353173</v>
      </c>
      <c r="AA16">
        <f t="shared" si="9"/>
        <v>0.92279431939870193</v>
      </c>
      <c r="AB16">
        <f t="shared" si="9"/>
        <v>0.68384912824519772</v>
      </c>
      <c r="AD16">
        <f t="shared" si="3"/>
        <v>0.55459750849258482</v>
      </c>
      <c r="AE16">
        <f>+S16/$AD$16</f>
        <v>0.92317677666066777</v>
      </c>
      <c r="AF16">
        <f t="shared" ref="AF16:AM16" si="10">+T16/$AD$16</f>
        <v>1.0768232233393322</v>
      </c>
      <c r="AG16">
        <f t="shared" si="10"/>
        <v>1.1604093444218135</v>
      </c>
      <c r="AH16">
        <f t="shared" si="10"/>
        <v>1.1007683599291804</v>
      </c>
      <c r="AI16">
        <f t="shared" si="10"/>
        <v>0.93520185175886272</v>
      </c>
      <c r="AJ16">
        <f t="shared" si="10"/>
        <v>1.6092923335720024</v>
      </c>
      <c r="AK16">
        <f t="shared" si="10"/>
        <v>1776.0374063951333</v>
      </c>
      <c r="AL16">
        <f t="shared" si="10"/>
        <v>0.92921090258054695</v>
      </c>
      <c r="AM16">
        <f t="shared" si="10"/>
        <v>1.6638991435552763</v>
      </c>
      <c r="AN16">
        <f>+AB16/$AD$16</f>
        <v>1.2330548150205782</v>
      </c>
      <c r="AQ16" t="s">
        <v>406</v>
      </c>
      <c r="AT16" t="s">
        <v>1050</v>
      </c>
    </row>
    <row r="18" spans="1:53" x14ac:dyDescent="0.25">
      <c r="AP18" s="52"/>
    </row>
    <row r="19" spans="1:53" x14ac:dyDescent="0.25">
      <c r="B19" s="1"/>
      <c r="F19" s="81"/>
      <c r="G19" s="81"/>
      <c r="H19" s="81"/>
      <c r="I19" s="81"/>
      <c r="J19" s="81"/>
      <c r="K19" s="81"/>
      <c r="L19" s="81"/>
      <c r="M19" s="81"/>
      <c r="N19" s="81"/>
      <c r="O19" s="81"/>
      <c r="AQ19" s="52"/>
      <c r="AR19" s="52"/>
      <c r="AS19" s="52"/>
      <c r="AY19" s="31"/>
      <c r="AZ19" s="31"/>
      <c r="BA19" s="31"/>
    </row>
    <row r="20" spans="1:53" x14ac:dyDescent="0.25">
      <c r="AY20" s="31"/>
    </row>
    <row r="21" spans="1:53" x14ac:dyDescent="0.25">
      <c r="A21" t="s">
        <v>1055</v>
      </c>
      <c r="B21" t="s">
        <v>1056</v>
      </c>
      <c r="C21" t="s">
        <v>1057</v>
      </c>
      <c r="D21" t="s">
        <v>33</v>
      </c>
      <c r="F21">
        <v>1.891</v>
      </c>
      <c r="G21">
        <v>1.927</v>
      </c>
      <c r="H21">
        <v>0.66500000000000004</v>
      </c>
      <c r="I21">
        <v>0.83199999999999996</v>
      </c>
      <c r="J21">
        <v>2.8759999999999999</v>
      </c>
      <c r="K21">
        <v>2.5739999999999998</v>
      </c>
      <c r="L21">
        <v>3.23</v>
      </c>
      <c r="M21">
        <v>2.5630000000000002</v>
      </c>
      <c r="N21">
        <v>1.208</v>
      </c>
      <c r="O21">
        <v>1.595</v>
      </c>
      <c r="AP21" s="52" t="s">
        <v>1056</v>
      </c>
      <c r="AY21" s="31"/>
    </row>
    <row r="22" spans="1:53" x14ac:dyDescent="0.25">
      <c r="B22" s="1" t="s">
        <v>1058</v>
      </c>
      <c r="F22" s="81">
        <v>1908</v>
      </c>
      <c r="G22" s="81">
        <v>2306</v>
      </c>
      <c r="H22" s="81">
        <v>0.53900000000000003</v>
      </c>
      <c r="I22" s="81">
        <v>0.82299999999999995</v>
      </c>
      <c r="J22" s="81">
        <v>3556</v>
      </c>
      <c r="K22" s="81">
        <v>3086</v>
      </c>
      <c r="L22" s="81">
        <v>3827</v>
      </c>
      <c r="M22" s="81">
        <v>2970</v>
      </c>
      <c r="N22" s="81">
        <v>1528</v>
      </c>
      <c r="O22" s="81">
        <v>1935</v>
      </c>
      <c r="S22">
        <f t="shared" ref="S22:AB22" si="11">+F22/A$29</f>
        <v>1989.5720137818641</v>
      </c>
      <c r="T22">
        <f t="shared" si="11"/>
        <v>2536.1900872701394</v>
      </c>
      <c r="U22">
        <f t="shared" si="11"/>
        <v>0.57052452424768418</v>
      </c>
      <c r="V22">
        <f t="shared" si="11"/>
        <v>0.82096050627740247</v>
      </c>
      <c r="W22">
        <f t="shared" si="11"/>
        <v>3384.1415665662448</v>
      </c>
      <c r="X22">
        <f t="shared" si="11"/>
        <v>2801.9169628772966</v>
      </c>
      <c r="Y22">
        <f t="shared" si="11"/>
        <v>3688.3963973050691</v>
      </c>
      <c r="Z22">
        <f t="shared" si="11"/>
        <v>2983.5360872571</v>
      </c>
      <c r="AA22">
        <f t="shared" si="11"/>
        <v>1551.1878108264209</v>
      </c>
      <c r="AB22">
        <f t="shared" si="11"/>
        <v>1903.9540477042556</v>
      </c>
      <c r="AD22">
        <f t="shared" si="3"/>
        <v>2262.8810505260017</v>
      </c>
      <c r="AE22">
        <f>+S22/$AD$22</f>
        <v>0.87922076740153554</v>
      </c>
      <c r="AF22">
        <f t="shared" ref="AF22:AN22" si="12">+T22/$AD$22</f>
        <v>1.1207792325984645</v>
      </c>
      <c r="AG22">
        <f t="shared" si="12"/>
        <v>2.5212307298037916E-4</v>
      </c>
      <c r="AH22">
        <f t="shared" si="12"/>
        <v>3.627943705156628E-4</v>
      </c>
      <c r="AI22">
        <f t="shared" si="12"/>
        <v>1.4955013060804097</v>
      </c>
      <c r="AJ22">
        <f t="shared" si="12"/>
        <v>1.2382077980749351</v>
      </c>
      <c r="AK22">
        <f t="shared" si="12"/>
        <v>1.629955934470223</v>
      </c>
      <c r="AL22">
        <f t="shared" si="12"/>
        <v>1.3184679267889861</v>
      </c>
      <c r="AM22">
        <f>+AA22/$AD$22</f>
        <v>0.68549242147122613</v>
      </c>
      <c r="AN22">
        <f t="shared" si="12"/>
        <v>0.84138494476397052</v>
      </c>
      <c r="AQ22" s="52" t="s">
        <v>416</v>
      </c>
      <c r="AR22" s="52"/>
      <c r="AS22" s="52"/>
      <c r="AT22" s="52" t="s">
        <v>1059</v>
      </c>
      <c r="AU22" s="52"/>
      <c r="AV22" s="52"/>
      <c r="AW22" s="52"/>
      <c r="AY22" s="31"/>
    </row>
    <row r="23" spans="1:53" x14ac:dyDescent="0.25">
      <c r="AY23" s="31"/>
    </row>
    <row r="24" spans="1:53" x14ac:dyDescent="0.25">
      <c r="A24" t="s">
        <v>1060</v>
      </c>
      <c r="B24" t="s">
        <v>1061</v>
      </c>
      <c r="C24" t="s">
        <v>1062</v>
      </c>
      <c r="D24" t="s">
        <v>1062</v>
      </c>
      <c r="F24">
        <v>123.896</v>
      </c>
      <c r="G24">
        <v>149.696</v>
      </c>
      <c r="H24">
        <v>125.735</v>
      </c>
      <c r="I24">
        <v>130.50800000000001</v>
      </c>
      <c r="J24">
        <v>104.95699999999999</v>
      </c>
      <c r="K24">
        <v>110.21899999999999</v>
      </c>
      <c r="L24">
        <v>103.602</v>
      </c>
      <c r="M24">
        <v>99.822000000000003</v>
      </c>
      <c r="N24">
        <v>112.191</v>
      </c>
      <c r="O24">
        <v>90.555999999999997</v>
      </c>
      <c r="AP24" s="52" t="s">
        <v>1061</v>
      </c>
      <c r="AY24" s="31"/>
    </row>
    <row r="25" spans="1:53" x14ac:dyDescent="0.25">
      <c r="B25" s="1" t="s">
        <v>1063</v>
      </c>
      <c r="F25" s="81">
        <v>146545</v>
      </c>
      <c r="G25" s="81">
        <v>175345</v>
      </c>
      <c r="H25" s="81">
        <v>150188</v>
      </c>
      <c r="I25" s="81">
        <v>158017</v>
      </c>
      <c r="J25" s="81">
        <v>129931</v>
      </c>
      <c r="K25" s="81">
        <v>134690</v>
      </c>
      <c r="L25" s="81">
        <v>127979</v>
      </c>
      <c r="M25" s="81">
        <v>123475</v>
      </c>
      <c r="N25" s="81">
        <v>142841</v>
      </c>
      <c r="O25" s="81">
        <v>116381</v>
      </c>
      <c r="S25">
        <f t="shared" ref="S25:AB25" si="13">+F25/A$29</f>
        <v>152810.1838363015</v>
      </c>
      <c r="T25">
        <f t="shared" si="13"/>
        <v>192848.33081196123</v>
      </c>
      <c r="U25">
        <f t="shared" si="13"/>
        <v>158972.05426291499</v>
      </c>
      <c r="V25">
        <f t="shared" si="13"/>
        <v>157625.4147271401</v>
      </c>
      <c r="W25">
        <f t="shared" si="13"/>
        <v>123651.54608704128</v>
      </c>
      <c r="X25">
        <f t="shared" si="13"/>
        <v>122291.05499998156</v>
      </c>
      <c r="Y25">
        <f t="shared" si="13"/>
        <v>123343.94631061025</v>
      </c>
      <c r="Z25">
        <f t="shared" si="13"/>
        <v>124037.75029429981</v>
      </c>
      <c r="AA25">
        <f t="shared" si="13"/>
        <v>145008.65058001099</v>
      </c>
      <c r="AB25">
        <f t="shared" si="13"/>
        <v>114513.73438029404</v>
      </c>
      <c r="AD25">
        <f t="shared" si="3"/>
        <v>172829.25732413138</v>
      </c>
      <c r="AE25">
        <f>+S25/$AD$25</f>
        <v>0.88416849208415416</v>
      </c>
      <c r="AF25">
        <f t="shared" ref="AF25:AN25" si="14">+T25/$AD$25</f>
        <v>1.1158315079158456</v>
      </c>
      <c r="AG25">
        <f t="shared" si="14"/>
        <v>0.91982142794707489</v>
      </c>
      <c r="AH25">
        <f t="shared" si="14"/>
        <v>0.91202969432150405</v>
      </c>
      <c r="AI25">
        <f t="shared" si="14"/>
        <v>0.71545494091396733</v>
      </c>
      <c r="AJ25">
        <f t="shared" si="14"/>
        <v>0.70758306141784599</v>
      </c>
      <c r="AK25">
        <f t="shared" si="14"/>
        <v>0.71367515095714229</v>
      </c>
      <c r="AL25">
        <f t="shared" si="14"/>
        <v>0.71768954061796442</v>
      </c>
      <c r="AM25">
        <f t="shared" si="14"/>
        <v>0.83902837300316324</v>
      </c>
      <c r="AN25">
        <f t="shared" si="14"/>
        <v>0.66258303804158625</v>
      </c>
      <c r="AQ25" s="52" t="s">
        <v>416</v>
      </c>
      <c r="AR25" s="52"/>
      <c r="AS25" s="52"/>
      <c r="AT25" t="s">
        <v>629</v>
      </c>
      <c r="AY25" s="31"/>
    </row>
    <row r="26" spans="1:53" x14ac:dyDescent="0.25">
      <c r="AD26" t="s">
        <v>24</v>
      </c>
    </row>
    <row r="29" spans="1:53" x14ac:dyDescent="0.25">
      <c r="A29">
        <v>0.95900022054149803</v>
      </c>
      <c r="B29">
        <v>0.90923784127004947</v>
      </c>
      <c r="C29">
        <v>0.94474466406285762</v>
      </c>
      <c r="D29">
        <v>1.0024842775103098</v>
      </c>
      <c r="E29">
        <v>1.050783464596055</v>
      </c>
      <c r="F29">
        <v>1.1013888137609109</v>
      </c>
      <c r="G29">
        <v>1.0375782827453692</v>
      </c>
      <c r="H29">
        <v>0.99546307238752241</v>
      </c>
      <c r="I29">
        <v>0.98505157746561511</v>
      </c>
      <c r="J29">
        <v>1.0163060407540712</v>
      </c>
    </row>
    <row r="30" spans="1:53" x14ac:dyDescent="0.25">
      <c r="A30" t="s">
        <v>384</v>
      </c>
      <c r="B30" t="s">
        <v>385</v>
      </c>
      <c r="C30" t="s">
        <v>386</v>
      </c>
      <c r="D30" t="s">
        <v>387</v>
      </c>
      <c r="E30" t="s">
        <v>388</v>
      </c>
      <c r="F30" t="s">
        <v>389</v>
      </c>
      <c r="G30" t="s">
        <v>390</v>
      </c>
      <c r="H30" t="s">
        <v>391</v>
      </c>
      <c r="I30" t="s">
        <v>392</v>
      </c>
      <c r="J30" t="s">
        <v>393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T61"/>
  <sheetViews>
    <sheetView tabSelected="1" topLeftCell="A43" workbookViewId="0">
      <selection activeCell="B60" sqref="B60"/>
    </sheetView>
  </sheetViews>
  <sheetFormatPr baseColWidth="10" defaultRowHeight="15" x14ac:dyDescent="0.25"/>
  <cols>
    <col min="2" max="2" width="21.7109375" customWidth="1"/>
    <col min="3" max="3" width="14.28515625" customWidth="1"/>
    <col min="4" max="4" width="33.85546875" customWidth="1"/>
  </cols>
  <sheetData>
    <row r="1" spans="1:60" x14ac:dyDescent="0.25">
      <c r="F1" t="s">
        <v>384</v>
      </c>
      <c r="G1" t="s">
        <v>385</v>
      </c>
      <c r="H1" t="s">
        <v>386</v>
      </c>
      <c r="I1" t="s">
        <v>387</v>
      </c>
      <c r="J1" t="s">
        <v>388</v>
      </c>
      <c r="K1" t="s">
        <v>389</v>
      </c>
      <c r="L1" t="s">
        <v>390</v>
      </c>
      <c r="M1" t="s">
        <v>391</v>
      </c>
      <c r="N1" t="s">
        <v>392</v>
      </c>
      <c r="O1" t="s">
        <v>393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60" x14ac:dyDescent="0.25">
      <c r="P2" t="s">
        <v>608</v>
      </c>
      <c r="Q2" t="s">
        <v>609</v>
      </c>
      <c r="R2" t="s">
        <v>610</v>
      </c>
      <c r="S2" t="s">
        <v>611</v>
      </c>
      <c r="T2" t="s">
        <v>612</v>
      </c>
      <c r="U2" t="s">
        <v>613</v>
      </c>
      <c r="W2" t="s">
        <v>384</v>
      </c>
      <c r="X2" t="s">
        <v>385</v>
      </c>
      <c r="Y2" t="s">
        <v>386</v>
      </c>
      <c r="Z2" t="s">
        <v>387</v>
      </c>
      <c r="AA2" t="s">
        <v>388</v>
      </c>
      <c r="AB2" t="s">
        <v>389</v>
      </c>
      <c r="AC2" t="s">
        <v>390</v>
      </c>
      <c r="AD2" t="s">
        <v>391</v>
      </c>
      <c r="AE2" t="s">
        <v>392</v>
      </c>
      <c r="AF2" t="s">
        <v>393</v>
      </c>
    </row>
    <row r="3" spans="1:60" x14ac:dyDescent="0.25">
      <c r="A3" s="82" t="s">
        <v>603</v>
      </c>
      <c r="B3" s="3" t="s">
        <v>184</v>
      </c>
      <c r="C3" s="3" t="s">
        <v>185</v>
      </c>
      <c r="D3" t="s">
        <v>346</v>
      </c>
      <c r="E3" t="s">
        <v>347</v>
      </c>
      <c r="F3" s="81">
        <v>1700</v>
      </c>
      <c r="G3" s="81">
        <v>1808</v>
      </c>
      <c r="H3" s="81">
        <v>1587</v>
      </c>
      <c r="I3" s="81">
        <v>1535</v>
      </c>
      <c r="J3" s="81">
        <v>2292</v>
      </c>
      <c r="K3" s="81">
        <v>1331</v>
      </c>
      <c r="L3" s="81">
        <v>1210</v>
      </c>
      <c r="M3" s="81">
        <v>1741</v>
      </c>
      <c r="N3" s="81">
        <v>1549</v>
      </c>
      <c r="O3" s="81">
        <v>1240</v>
      </c>
      <c r="P3" s="81">
        <f>AVERAGE(E3:N3)</f>
        <v>1639.2222222222222</v>
      </c>
      <c r="Q3" s="81">
        <f>MIN(E3:N3)</f>
        <v>1210</v>
      </c>
      <c r="R3" s="81">
        <f>MAX(E3:N3)</f>
        <v>2292</v>
      </c>
      <c r="S3" s="81">
        <f>STDEV(E3:N3)</f>
        <v>310.1651889629855</v>
      </c>
      <c r="T3" s="81">
        <f>MEDIAN(E3:N3)</f>
        <v>1587</v>
      </c>
      <c r="U3" s="81">
        <f>100*S3/P3</f>
        <v>18.921485126190397</v>
      </c>
    </row>
    <row r="4" spans="1:60" x14ac:dyDescent="0.25">
      <c r="A4" s="2"/>
      <c r="B4" s="3"/>
      <c r="C4" s="3"/>
    </row>
    <row r="5" spans="1:60" x14ac:dyDescent="0.25">
      <c r="B5" s="3"/>
      <c r="C5" s="3"/>
    </row>
    <row r="6" spans="1:60" x14ac:dyDescent="0.25">
      <c r="A6" s="38" t="s">
        <v>199</v>
      </c>
      <c r="B6" s="2" t="s">
        <v>186</v>
      </c>
      <c r="C6" s="2" t="s">
        <v>199</v>
      </c>
      <c r="D6" s="2" t="s">
        <v>349</v>
      </c>
      <c r="E6" s="2" t="s">
        <v>81</v>
      </c>
      <c r="F6" s="81">
        <v>0.58599999999999997</v>
      </c>
      <c r="G6" s="81">
        <v>0</v>
      </c>
      <c r="H6" s="81">
        <v>0.5</v>
      </c>
      <c r="I6" s="81">
        <v>0.20100000000000001</v>
      </c>
      <c r="J6" s="81">
        <v>0.41099999999999998</v>
      </c>
      <c r="K6" s="81">
        <v>0.53900000000000003</v>
      </c>
      <c r="L6" s="81">
        <v>0</v>
      </c>
      <c r="M6" s="81">
        <v>2.9000000000000001E-2</v>
      </c>
      <c r="N6" s="81">
        <v>0</v>
      </c>
      <c r="O6" s="81">
        <v>0.62</v>
      </c>
      <c r="P6" s="81"/>
      <c r="Q6" s="81"/>
      <c r="R6" s="81"/>
      <c r="S6" s="81"/>
      <c r="T6" s="81"/>
      <c r="U6" s="81"/>
    </row>
    <row r="7" spans="1:60" x14ac:dyDescent="0.25">
      <c r="B7" s="2" t="s">
        <v>187</v>
      </c>
      <c r="C7" s="2" t="s">
        <v>199</v>
      </c>
      <c r="D7" s="2" t="s">
        <v>349</v>
      </c>
      <c r="E7" s="2" t="s">
        <v>81</v>
      </c>
      <c r="F7" s="81">
        <v>0</v>
      </c>
      <c r="G7" s="81">
        <v>0.151</v>
      </c>
      <c r="H7" s="81">
        <v>0.01</v>
      </c>
      <c r="I7" s="81">
        <v>0</v>
      </c>
      <c r="J7" s="81">
        <v>0</v>
      </c>
      <c r="K7" s="81">
        <v>0</v>
      </c>
      <c r="L7" s="81">
        <v>0.33400000000000002</v>
      </c>
      <c r="M7" s="81">
        <v>0</v>
      </c>
      <c r="N7" s="81">
        <v>0.39200000000000002</v>
      </c>
      <c r="O7" s="81">
        <v>0</v>
      </c>
      <c r="P7" s="81"/>
      <c r="Q7" s="81"/>
      <c r="R7" s="81"/>
      <c r="S7" s="81"/>
      <c r="T7" s="81"/>
      <c r="U7" s="81"/>
    </row>
    <row r="8" spans="1:60" x14ac:dyDescent="0.25">
      <c r="B8" s="2" t="s">
        <v>350</v>
      </c>
      <c r="C8" s="2" t="s">
        <v>351</v>
      </c>
      <c r="D8" s="2" t="s">
        <v>351</v>
      </c>
      <c r="E8" s="2" t="s">
        <v>351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0.252</v>
      </c>
      <c r="N8" s="81">
        <v>0.28899999999999998</v>
      </c>
      <c r="O8" s="81">
        <v>0</v>
      </c>
      <c r="P8" s="81"/>
      <c r="Q8" s="81"/>
      <c r="R8" s="81"/>
      <c r="S8" s="81"/>
      <c r="T8" s="81"/>
      <c r="U8" s="81"/>
    </row>
    <row r="9" spans="1:60" x14ac:dyDescent="0.25">
      <c r="B9" s="2" t="s">
        <v>188</v>
      </c>
      <c r="C9" s="2" t="s">
        <v>199</v>
      </c>
      <c r="D9" s="2" t="s">
        <v>349</v>
      </c>
      <c r="E9" s="2" t="s">
        <v>81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0.13500000000000001</v>
      </c>
      <c r="N9" s="81">
        <v>0</v>
      </c>
      <c r="O9" s="81">
        <v>0</v>
      </c>
      <c r="P9" s="81"/>
      <c r="Q9" s="81"/>
      <c r="R9" s="81"/>
      <c r="S9" s="81"/>
      <c r="T9" s="81"/>
      <c r="U9" s="81"/>
    </row>
    <row r="10" spans="1:60" x14ac:dyDescent="0.25">
      <c r="B10" s="2" t="s">
        <v>189</v>
      </c>
      <c r="C10" s="2" t="s">
        <v>199</v>
      </c>
      <c r="D10" s="2" t="s">
        <v>349</v>
      </c>
      <c r="E10" s="2" t="s">
        <v>81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0.438</v>
      </c>
      <c r="P10" s="81"/>
      <c r="Q10" s="81"/>
      <c r="R10" s="81"/>
      <c r="S10" s="81"/>
      <c r="T10" s="81"/>
      <c r="U10" s="81"/>
    </row>
    <row r="11" spans="1:60" x14ac:dyDescent="0.25">
      <c r="B11" s="2" t="s">
        <v>190</v>
      </c>
      <c r="C11" s="2" t="s">
        <v>199</v>
      </c>
      <c r="D11" s="2" t="s">
        <v>349</v>
      </c>
      <c r="E11" s="2" t="s">
        <v>81</v>
      </c>
      <c r="F11" s="81">
        <v>0</v>
      </c>
      <c r="G11" s="81">
        <v>0.44500000000000001</v>
      </c>
      <c r="H11" s="81">
        <v>0</v>
      </c>
      <c r="I11" s="81">
        <v>0</v>
      </c>
      <c r="J11" s="81">
        <v>0</v>
      </c>
      <c r="K11" s="81">
        <v>0.42299999999999999</v>
      </c>
      <c r="L11" s="81">
        <v>0</v>
      </c>
      <c r="M11" s="81">
        <v>0</v>
      </c>
      <c r="N11" s="81">
        <v>0</v>
      </c>
      <c r="O11" s="81">
        <v>0.15</v>
      </c>
      <c r="P11" s="81"/>
      <c r="Q11" s="81"/>
      <c r="R11" s="81"/>
      <c r="S11" s="81"/>
      <c r="T11" s="81"/>
      <c r="U11" s="81"/>
    </row>
    <row r="12" spans="1:60" x14ac:dyDescent="0.25">
      <c r="B12" s="2" t="s">
        <v>191</v>
      </c>
      <c r="C12" s="2" t="s">
        <v>199</v>
      </c>
      <c r="D12" s="2" t="s">
        <v>349</v>
      </c>
      <c r="E12" s="2" t="s">
        <v>81</v>
      </c>
      <c r="F12" s="81">
        <v>0</v>
      </c>
      <c r="G12" s="81">
        <v>0</v>
      </c>
      <c r="H12" s="81">
        <v>0.33300000000000002</v>
      </c>
      <c r="I12" s="81">
        <v>0</v>
      </c>
      <c r="J12" s="81">
        <v>0.216</v>
      </c>
      <c r="K12" s="81">
        <v>0</v>
      </c>
      <c r="L12" s="81">
        <v>0.34399999999999997</v>
      </c>
      <c r="M12" s="81">
        <v>0.46400000000000002</v>
      </c>
      <c r="N12" s="81">
        <v>0</v>
      </c>
      <c r="O12" s="81">
        <v>0.23499999999999999</v>
      </c>
      <c r="P12" s="81"/>
      <c r="Q12" s="81"/>
      <c r="R12" s="81"/>
      <c r="S12" s="81"/>
      <c r="T12" s="81"/>
      <c r="U12" s="81"/>
    </row>
    <row r="13" spans="1:60" x14ac:dyDescent="0.25">
      <c r="B13" s="2" t="s">
        <v>192</v>
      </c>
      <c r="C13" s="2" t="s">
        <v>199</v>
      </c>
      <c r="D13" s="2" t="s">
        <v>349</v>
      </c>
      <c r="E13" s="2" t="s">
        <v>81</v>
      </c>
      <c r="F13" s="81">
        <v>0</v>
      </c>
      <c r="G13" s="81">
        <v>0</v>
      </c>
      <c r="H13" s="81">
        <v>0.48</v>
      </c>
      <c r="I13" s="81">
        <v>0.64200000000000002</v>
      </c>
      <c r="J13" s="81">
        <v>1.161</v>
      </c>
      <c r="K13" s="81">
        <v>1.0780000000000001</v>
      </c>
      <c r="L13" s="81">
        <v>0</v>
      </c>
      <c r="M13" s="81">
        <v>0</v>
      </c>
      <c r="N13" s="81">
        <v>1.4139999999999999</v>
      </c>
      <c r="O13" s="81">
        <v>0</v>
      </c>
      <c r="P13" s="81"/>
      <c r="Q13" s="81"/>
      <c r="R13" s="81"/>
      <c r="S13" s="81"/>
      <c r="T13" s="81"/>
      <c r="U13" s="81"/>
    </row>
    <row r="14" spans="1:60" x14ac:dyDescent="0.25">
      <c r="B14" s="2" t="s">
        <v>193</v>
      </c>
      <c r="C14" s="2" t="s">
        <v>199</v>
      </c>
      <c r="D14" s="2" t="s">
        <v>349</v>
      </c>
      <c r="E14" s="2" t="s">
        <v>81</v>
      </c>
      <c r="F14" s="81">
        <v>0</v>
      </c>
      <c r="G14" s="81">
        <v>0.17799999999999999</v>
      </c>
      <c r="H14" s="81">
        <v>0</v>
      </c>
      <c r="I14" s="81">
        <v>0.26100000000000001</v>
      </c>
      <c r="J14" s="81">
        <v>0</v>
      </c>
      <c r="K14" s="81">
        <v>0.64500000000000002</v>
      </c>
      <c r="L14" s="81">
        <v>0</v>
      </c>
      <c r="M14" s="81">
        <v>0</v>
      </c>
      <c r="N14" s="81">
        <v>0</v>
      </c>
      <c r="O14" s="81">
        <v>0</v>
      </c>
      <c r="P14" s="81"/>
      <c r="Q14" s="81"/>
      <c r="R14" s="81"/>
      <c r="S14" s="81"/>
      <c r="T14" s="81"/>
      <c r="U14" s="81"/>
    </row>
    <row r="15" spans="1:60" x14ac:dyDescent="0.25">
      <c r="B15" s="2" t="s">
        <v>194</v>
      </c>
      <c r="C15" s="2" t="s">
        <v>199</v>
      </c>
      <c r="D15" s="2" t="s">
        <v>349</v>
      </c>
      <c r="E15" s="2" t="s">
        <v>81</v>
      </c>
      <c r="F15" s="81">
        <v>0.67100000000000004</v>
      </c>
      <c r="G15" s="81">
        <v>0.72099999999999997</v>
      </c>
      <c r="H15" s="81">
        <v>0.86199999999999999</v>
      </c>
      <c r="I15" s="81">
        <v>0.32100000000000001</v>
      </c>
      <c r="J15" s="81">
        <v>1.1200000000000001</v>
      </c>
      <c r="K15" s="81">
        <v>0.20100000000000001</v>
      </c>
      <c r="L15" s="81">
        <v>0.65700000000000003</v>
      </c>
      <c r="M15" s="81">
        <v>0.57999999999999996</v>
      </c>
      <c r="N15" s="81">
        <v>0.34100000000000003</v>
      </c>
      <c r="O15" s="81">
        <v>0.42799999999999999</v>
      </c>
      <c r="P15" s="81"/>
      <c r="Q15" s="81"/>
      <c r="R15" s="81"/>
      <c r="S15" s="81"/>
      <c r="T15" s="81"/>
      <c r="U15" s="81"/>
    </row>
    <row r="16" spans="1:60" x14ac:dyDescent="0.25">
      <c r="B16" s="31"/>
      <c r="C16" s="52"/>
      <c r="D16" s="52"/>
      <c r="E16" s="2"/>
      <c r="F16" s="104">
        <f>SUM(F6:F15)</f>
        <v>1.2570000000000001</v>
      </c>
      <c r="G16" s="104">
        <f t="shared" ref="G16:M16" si="0">SUM(G6:G15)</f>
        <v>1.4950000000000001</v>
      </c>
      <c r="H16" s="104">
        <f t="shared" si="0"/>
        <v>2.1850000000000001</v>
      </c>
      <c r="I16" s="104">
        <f t="shared" si="0"/>
        <v>1.425</v>
      </c>
      <c r="J16" s="104">
        <f t="shared" si="0"/>
        <v>2.9080000000000004</v>
      </c>
      <c r="K16" s="104">
        <f t="shared" si="0"/>
        <v>2.8860000000000001</v>
      </c>
      <c r="L16" s="104">
        <f t="shared" si="0"/>
        <v>1.335</v>
      </c>
      <c r="M16" s="104">
        <f t="shared" si="0"/>
        <v>1.46</v>
      </c>
      <c r="N16" s="104">
        <f>SUM(N6:N15)</f>
        <v>2.4359999999999999</v>
      </c>
      <c r="O16" s="104">
        <f>SUM(O6:O15)</f>
        <v>1.871</v>
      </c>
      <c r="P16">
        <f>AVERAGE(E16:N16)</f>
        <v>1.931888888888889</v>
      </c>
      <c r="Q16">
        <f>MIN(E16:N16)</f>
        <v>1.2570000000000001</v>
      </c>
      <c r="R16">
        <f>MAX(E16:N16)</f>
        <v>2.9080000000000004</v>
      </c>
      <c r="S16">
        <f>STDEV(E16:N16)</f>
        <v>0.67671567966991197</v>
      </c>
      <c r="T16">
        <f>MEDIAN(E16:N16)</f>
        <v>1.4950000000000001</v>
      </c>
      <c r="U16">
        <f>100*S16/P16</f>
        <v>35.028706027659787</v>
      </c>
      <c r="Y16">
        <f>+F16/$W$1</f>
        <v>1.3107400531047186</v>
      </c>
      <c r="Z16">
        <f>+G16/$X$1</f>
        <v>1.6442342499864955</v>
      </c>
      <c r="AA16">
        <f>+H16/$Y$1</f>
        <v>2.3127942216719664</v>
      </c>
      <c r="AB16">
        <f>+I16/$Z$1</f>
        <v>1.4214686773332912</v>
      </c>
      <c r="AC16">
        <f>+J16/$AA$1</f>
        <v>2.7674588513989433</v>
      </c>
      <c r="AD16">
        <f>+K16/$AB$1</f>
        <v>2.6203280475903687</v>
      </c>
      <c r="AE16">
        <f>+L16/$AC$1</f>
        <v>1.2866499060366519</v>
      </c>
      <c r="AF16">
        <f>+M16/$AD$1</f>
        <v>1.4666541035001233</v>
      </c>
      <c r="AG16">
        <f>+N16/$AE$1</f>
        <v>2.4729669549562572</v>
      </c>
      <c r="AH16">
        <f>+O16/$AF$1</f>
        <v>1.8409808905708849</v>
      </c>
      <c r="AL16">
        <f>AVERAGE(Y16:Z16)</f>
        <v>1.4774871515456072</v>
      </c>
      <c r="AM16">
        <f>+Y16/$AL16</f>
        <v>0.8871414223355828</v>
      </c>
      <c r="AN16">
        <f>+Z16/$AL16</f>
        <v>1.1128585776644171</v>
      </c>
      <c r="AO16">
        <f t="shared" ref="AO16:AV16" si="1">+AA16/$AL16</f>
        <v>1.5653565712923729</v>
      </c>
      <c r="AP16">
        <f t="shared" si="1"/>
        <v>0.96208530534176573</v>
      </c>
      <c r="AQ16">
        <f t="shared" si="1"/>
        <v>1.8730848850386888</v>
      </c>
      <c r="AR16">
        <f t="shared" si="1"/>
        <v>1.7735031027845012</v>
      </c>
      <c r="AS16">
        <f t="shared" si="1"/>
        <v>0.87083661248132038</v>
      </c>
      <c r="AT16">
        <f t="shared" si="1"/>
        <v>0.99266792402617421</v>
      </c>
      <c r="AU16">
        <f t="shared" si="1"/>
        <v>1.6737654553335868</v>
      </c>
      <c r="AV16">
        <f t="shared" si="1"/>
        <v>1.2460215905397383</v>
      </c>
      <c r="AX16" t="s">
        <v>731</v>
      </c>
      <c r="BB16" s="105" t="s">
        <v>416</v>
      </c>
      <c r="BC16" s="105"/>
      <c r="BD16" s="105"/>
      <c r="BH16">
        <v>0.8871414223355828</v>
      </c>
    </row>
    <row r="17" spans="1:60" x14ac:dyDescent="0.25">
      <c r="B17" s="2"/>
      <c r="C17" s="2" t="s">
        <v>1066</v>
      </c>
      <c r="D17" s="2"/>
      <c r="E17" s="2"/>
      <c r="AL17" s="105" t="s">
        <v>397</v>
      </c>
      <c r="AM17" s="105">
        <f>AVERAGE(AM16:AN16)</f>
        <v>1</v>
      </c>
      <c r="AN17" s="105"/>
      <c r="AO17" s="2">
        <f>AVERAGE(AO16:AP16)</f>
        <v>1.2637209383170693</v>
      </c>
      <c r="AP17" s="105"/>
      <c r="AQ17" s="105">
        <f>AVERAGE(AQ16:AR16)</f>
        <v>1.8232939939115949</v>
      </c>
      <c r="AR17" s="105"/>
      <c r="AS17" s="2">
        <f>AVERAGE(AS16:AT16)</f>
        <v>0.93175226825374735</v>
      </c>
      <c r="AT17" s="105"/>
      <c r="AU17" s="105">
        <f>AVERAGE(AU16:AV16)</f>
        <v>1.4598935229366625</v>
      </c>
      <c r="BH17">
        <v>1.1128585776644171</v>
      </c>
    </row>
    <row r="18" spans="1:60" x14ac:dyDescent="0.25">
      <c r="B18" s="2"/>
      <c r="C18" s="52" t="s">
        <v>1067</v>
      </c>
      <c r="D18" s="52"/>
      <c r="E18" s="52" t="s">
        <v>799</v>
      </c>
      <c r="AL18" s="105" t="s">
        <v>398</v>
      </c>
      <c r="AM18" s="105">
        <f>STDEV(AM16:AN16)/SQRT(2)</f>
        <v>0.11285857766441744</v>
      </c>
      <c r="AN18" s="105"/>
      <c r="AO18" s="2">
        <f>STDEV(AO16:AP16)/SQRT(2)</f>
        <v>0.30163563297530377</v>
      </c>
      <c r="AP18" s="105"/>
      <c r="AQ18" s="105">
        <f>STDEV(AQ16:AR16)/SQRT(2)</f>
        <v>4.9790891127093784E-2</v>
      </c>
      <c r="AR18" s="105"/>
      <c r="AS18" s="2">
        <f>STDEV(AS16:AT16)/SQRT(2)</f>
        <v>6.0915655772426913E-2</v>
      </c>
      <c r="AT18" s="105"/>
      <c r="AU18" s="105">
        <f>STDEV(AU16:AV16)/SQRT(2)</f>
        <v>0.21387193239692356</v>
      </c>
      <c r="BH18">
        <v>1.5653565712923729</v>
      </c>
    </row>
    <row r="19" spans="1:60" x14ac:dyDescent="0.25">
      <c r="B19" s="2"/>
      <c r="C19" s="2"/>
      <c r="D19" s="2"/>
      <c r="E19" s="2"/>
      <c r="AK19" t="s">
        <v>620</v>
      </c>
      <c r="BH19">
        <v>0.96208530534176573</v>
      </c>
    </row>
    <row r="20" spans="1:60" x14ac:dyDescent="0.25">
      <c r="A20" s="101" t="s">
        <v>725</v>
      </c>
      <c r="B20" s="101"/>
      <c r="P20" t="s">
        <v>608</v>
      </c>
      <c r="Q20" t="s">
        <v>609</v>
      </c>
      <c r="R20" t="s">
        <v>610</v>
      </c>
      <c r="S20" t="s">
        <v>611</v>
      </c>
      <c r="T20" t="s">
        <v>612</v>
      </c>
      <c r="U20" t="s">
        <v>613</v>
      </c>
      <c r="W20" t="s">
        <v>624</v>
      </c>
      <c r="Y20" t="s">
        <v>384</v>
      </c>
      <c r="Z20" t="s">
        <v>385</v>
      </c>
      <c r="AA20" t="s">
        <v>386</v>
      </c>
      <c r="AB20" t="s">
        <v>387</v>
      </c>
      <c r="AC20" t="s">
        <v>388</v>
      </c>
      <c r="AD20" t="s">
        <v>389</v>
      </c>
      <c r="AE20" t="s">
        <v>390</v>
      </c>
      <c r="AF20" t="s">
        <v>391</v>
      </c>
      <c r="AG20" t="s">
        <v>392</v>
      </c>
      <c r="AH20" t="s">
        <v>393</v>
      </c>
      <c r="AL20" t="s">
        <v>625</v>
      </c>
      <c r="AM20" t="s">
        <v>384</v>
      </c>
      <c r="AN20" t="s">
        <v>385</v>
      </c>
      <c r="AO20" t="s">
        <v>386</v>
      </c>
      <c r="AP20" t="s">
        <v>387</v>
      </c>
      <c r="AQ20" t="s">
        <v>388</v>
      </c>
      <c r="AR20" t="s">
        <v>389</v>
      </c>
      <c r="AS20" t="s">
        <v>390</v>
      </c>
      <c r="AT20" t="s">
        <v>391</v>
      </c>
      <c r="AU20" t="s">
        <v>392</v>
      </c>
      <c r="AV20" t="s">
        <v>393</v>
      </c>
      <c r="BH20">
        <v>1.8730848850386888</v>
      </c>
    </row>
    <row r="21" spans="1:60" x14ac:dyDescent="0.25">
      <c r="A21" s="77" t="s">
        <v>605</v>
      </c>
      <c r="B21" s="3" t="s">
        <v>195</v>
      </c>
      <c r="C21" s="3" t="s">
        <v>196</v>
      </c>
      <c r="D21" s="2" t="s">
        <v>362</v>
      </c>
      <c r="E21" s="2" t="s">
        <v>3</v>
      </c>
      <c r="F21" s="81">
        <v>5989</v>
      </c>
      <c r="G21" s="81">
        <v>4799</v>
      </c>
      <c r="H21" s="81">
        <v>5625</v>
      </c>
      <c r="I21" s="81">
        <v>6351</v>
      </c>
      <c r="J21" s="81">
        <v>4717</v>
      </c>
      <c r="K21" s="81">
        <v>4111</v>
      </c>
      <c r="L21" s="81">
        <v>4088</v>
      </c>
      <c r="M21" s="81">
        <v>4934</v>
      </c>
      <c r="N21" s="81">
        <v>3789</v>
      </c>
      <c r="O21" s="81">
        <v>3656</v>
      </c>
      <c r="P21">
        <f>AVERAGE(E21:N21)</f>
        <v>4933.666666666667</v>
      </c>
      <c r="Q21">
        <f>MIN(E21:N21)</f>
        <v>3789</v>
      </c>
      <c r="R21">
        <f>MAX(E21:N21)</f>
        <v>6351</v>
      </c>
      <c r="S21">
        <f>STDEV(E21:N21)</f>
        <v>892.17276914283821</v>
      </c>
      <c r="T21">
        <f>MEDIAN(E21:N21)</f>
        <v>4799</v>
      </c>
      <c r="U21">
        <f>100*S21/P21</f>
        <v>18.083361309563642</v>
      </c>
      <c r="Y21">
        <f>+F21/$W$1</f>
        <v>6245.0454877041848</v>
      </c>
      <c r="Z21">
        <f>+G21/$X$1</f>
        <v>5278.0469335686903</v>
      </c>
      <c r="AA21">
        <f>+H21/$Y$1</f>
        <v>5953.9897011005996</v>
      </c>
      <c r="AB21">
        <f>+I21/$Z$1</f>
        <v>6335.2614524517421</v>
      </c>
      <c r="AC21">
        <f>+J21/$AA$1</f>
        <v>4489.0314312409946</v>
      </c>
      <c r="AD21">
        <f>+K21/$AB$1</f>
        <v>3732.5601537228017</v>
      </c>
      <c r="AE21">
        <f>+L21/$AC$1</f>
        <v>3939.943682305493</v>
      </c>
      <c r="AF21">
        <f>+M21/$AD$1</f>
        <v>4956.4872237463069</v>
      </c>
      <c r="AG21">
        <f>+N21/$AE$1</f>
        <v>3846.4990937312227</v>
      </c>
      <c r="AH21">
        <f>+O21/$AF$1</f>
        <v>3597.3416012438029</v>
      </c>
      <c r="AL21">
        <f>AVERAGE(Y21:Z21)</f>
        <v>5761.5462106364375</v>
      </c>
      <c r="AM21">
        <f>+Y21/$AL$21</f>
        <v>1.083918319734233</v>
      </c>
      <c r="AN21">
        <f t="shared" ref="AN21:AV21" si="2">+Z21/$AL$21</f>
        <v>0.91608168026576697</v>
      </c>
      <c r="AO21">
        <f t="shared" si="2"/>
        <v>1.033401361965802</v>
      </c>
      <c r="AP21">
        <f t="shared" si="2"/>
        <v>1.0995766103127254</v>
      </c>
      <c r="AQ21">
        <f t="shared" si="2"/>
        <v>0.77913658367501371</v>
      </c>
      <c r="AR21">
        <f>+AD21/$AL$21</f>
        <v>0.64784000982793333</v>
      </c>
      <c r="AS21">
        <f>+AE21/$AL$21</f>
        <v>0.68383443233205887</v>
      </c>
      <c r="AT21">
        <f t="shared" si="2"/>
        <v>0.86027032371902101</v>
      </c>
      <c r="AU21">
        <f t="shared" si="2"/>
        <v>0.6676157672102272</v>
      </c>
      <c r="AV21">
        <f t="shared" si="2"/>
        <v>0.62437086673065667</v>
      </c>
      <c r="AX21" t="s">
        <v>498</v>
      </c>
      <c r="BB21" t="s">
        <v>416</v>
      </c>
      <c r="BD21" s="42"/>
      <c r="BH21">
        <v>1.7735031027845012</v>
      </c>
    </row>
    <row r="22" spans="1:60" x14ac:dyDescent="0.25">
      <c r="A22" s="77"/>
      <c r="C22" s="102" t="s">
        <v>727</v>
      </c>
      <c r="D22" s="101"/>
      <c r="E22" s="2"/>
      <c r="F22" s="81"/>
      <c r="G22" s="81"/>
      <c r="H22" s="81"/>
      <c r="I22" s="81"/>
      <c r="J22" s="81"/>
      <c r="K22" s="81"/>
      <c r="L22" s="81"/>
      <c r="M22" s="81"/>
      <c r="N22" s="81"/>
      <c r="O22" s="81"/>
      <c r="AL22" s="101" t="s">
        <v>397</v>
      </c>
      <c r="AM22" s="101">
        <f>AVERAGE(AM21:AN21)</f>
        <v>1</v>
      </c>
      <c r="AN22" s="101"/>
      <c r="AO22" s="101">
        <f>AVERAGE(AO21:AP21)</f>
        <v>1.0664889861392637</v>
      </c>
      <c r="AP22" s="101"/>
      <c r="AQ22" s="101">
        <f>AVERAGE(AQ21:AR21)</f>
        <v>0.71348829675147352</v>
      </c>
      <c r="AR22" s="101"/>
      <c r="AS22" s="101">
        <f>AVERAGE(AS21:AT21)</f>
        <v>0.77205237802553994</v>
      </c>
      <c r="AT22" s="101"/>
      <c r="AU22" s="101">
        <f>AVERAGE(AU21:AV21)</f>
        <v>0.64599331697044193</v>
      </c>
      <c r="BD22" s="42"/>
      <c r="BH22">
        <v>0.87083661248132038</v>
      </c>
    </row>
    <row r="23" spans="1:60" x14ac:dyDescent="0.25">
      <c r="A23" s="2"/>
      <c r="B23" s="3"/>
      <c r="C23" s="3"/>
      <c r="D23" s="2"/>
      <c r="E23" s="2"/>
      <c r="AL23" s="101" t="s">
        <v>398</v>
      </c>
      <c r="AM23" s="101">
        <f>STDEV(AM21:AN21)/SQRT(2)</f>
        <v>8.3918319734233013E-2</v>
      </c>
      <c r="AN23" s="101"/>
      <c r="AO23" s="101">
        <f>STDEV(AO21:AP21)/SQRT(2)</f>
        <v>3.3087624173461672E-2</v>
      </c>
      <c r="AP23" s="101"/>
      <c r="AQ23" s="101">
        <f>STDEV(AQ21:AR21)/SQRT(2)</f>
        <v>6.5648286923540189E-2</v>
      </c>
      <c r="AR23" s="101"/>
      <c r="AS23" s="101">
        <f>STDEV(AS21:AT21)/SQRT(2)</f>
        <v>8.8217945693481209E-2</v>
      </c>
      <c r="AT23" s="101"/>
      <c r="AU23" s="101">
        <f>STDEV(AU21:AV21)/SQRT(2)</f>
        <v>2.1622450239785262E-2</v>
      </c>
      <c r="BH23">
        <v>0.99266792402617421</v>
      </c>
    </row>
    <row r="24" spans="1:60" s="2" customFormat="1" x14ac:dyDescent="0.25">
      <c r="B24" s="3"/>
      <c r="C24" s="3"/>
      <c r="P24"/>
      <c r="Q24"/>
      <c r="R24"/>
      <c r="S24"/>
      <c r="T24"/>
      <c r="U24"/>
      <c r="Z24"/>
      <c r="AA24"/>
      <c r="AB24"/>
      <c r="AC24"/>
      <c r="AD24"/>
      <c r="AE24"/>
      <c r="AF24"/>
      <c r="AG24"/>
      <c r="AH24"/>
      <c r="AL24"/>
      <c r="AM24"/>
      <c r="AQ24" s="101" t="s">
        <v>726</v>
      </c>
      <c r="AR24" s="101"/>
      <c r="BH24" s="2">
        <v>1.6737654553335868</v>
      </c>
    </row>
    <row r="25" spans="1:60" x14ac:dyDescent="0.25">
      <c r="A25" s="72" t="s">
        <v>604</v>
      </c>
      <c r="B25" s="3" t="s">
        <v>197</v>
      </c>
      <c r="C25" s="3" t="s">
        <v>198</v>
      </c>
      <c r="D25" t="s">
        <v>364</v>
      </c>
      <c r="E25" t="s">
        <v>81</v>
      </c>
      <c r="F25" s="81">
        <v>4308</v>
      </c>
      <c r="G25" s="81">
        <v>3971</v>
      </c>
      <c r="H25" s="81">
        <v>4576</v>
      </c>
      <c r="I25" s="81">
        <v>5337</v>
      </c>
      <c r="J25" s="81">
        <v>4276</v>
      </c>
      <c r="K25" s="81">
        <v>3899</v>
      </c>
      <c r="L25" s="81">
        <v>8248</v>
      </c>
      <c r="M25" s="81">
        <v>8862</v>
      </c>
      <c r="N25" s="81">
        <v>3614</v>
      </c>
      <c r="O25" s="81">
        <v>5944</v>
      </c>
      <c r="P25" s="1">
        <f>AVERAGE(F25:O25)</f>
        <v>5303.5</v>
      </c>
      <c r="Q25" s="1">
        <f>MIN(F25:O25)</f>
        <v>3614</v>
      </c>
      <c r="R25" s="1">
        <f>MAX(F25:O25)</f>
        <v>8862</v>
      </c>
      <c r="S25">
        <f>STDEV(F25:O25)</f>
        <v>1853.614621939163</v>
      </c>
      <c r="T25" s="1">
        <f>MEDIAN(F25:O25)</f>
        <v>4442</v>
      </c>
      <c r="U25">
        <f>100*S25/P25</f>
        <v>34.950780087473618</v>
      </c>
      <c r="Y25">
        <f>+F25/$W$1</f>
        <v>4492.1783204257181</v>
      </c>
      <c r="Z25">
        <f>+G25/$X$1</f>
        <v>4367.3941181915543</v>
      </c>
      <c r="AA25">
        <f>+H25/$Y$1</f>
        <v>4843.6367772864614</v>
      </c>
      <c r="AB25">
        <f>+I25/$Z$1</f>
        <v>5323.7742673177363</v>
      </c>
      <c r="AC25">
        <f>+J25/$AA$1</f>
        <v>4069.3445834188033</v>
      </c>
      <c r="AD25">
        <f>+K25/$AB$1</f>
        <v>3540.0759035186584</v>
      </c>
      <c r="AE25">
        <f>+L25/$AC$1</f>
        <v>7949.2797190938618</v>
      </c>
      <c r="AF25">
        <f>+M25/$AD$1</f>
        <v>8902.3894967247215</v>
      </c>
      <c r="AG25">
        <f>+N25/$AE$1</f>
        <v>3668.8434216797677</v>
      </c>
      <c r="AH25">
        <f>+O25/$AF$1</f>
        <v>5848.6319687618061</v>
      </c>
      <c r="AL25">
        <f>AVERAGE(Y25:Z25)</f>
        <v>4429.7862193086366</v>
      </c>
      <c r="AM25">
        <f>+Y25/$AL$25</f>
        <v>1.0140846754286077</v>
      </c>
      <c r="AN25">
        <f t="shared" ref="AN25:AV25" si="3">+Z25/$AL$25</f>
        <v>0.98591532457139208</v>
      </c>
      <c r="AO25">
        <f t="shared" si="3"/>
        <v>1.0934244989462303</v>
      </c>
      <c r="AP25">
        <f t="shared" si="3"/>
        <v>1.2018129100931254</v>
      </c>
      <c r="AQ25">
        <f t="shared" si="3"/>
        <v>0.91863227297093175</v>
      </c>
      <c r="AR25">
        <f>+AD25/$AL$25</f>
        <v>0.79915276454834505</v>
      </c>
      <c r="AS25">
        <f>+AE25/$AL$25</f>
        <v>1.7945063995288058</v>
      </c>
      <c r="AT25">
        <f t="shared" si="3"/>
        <v>2.0096657165803662</v>
      </c>
      <c r="AU25">
        <f>+AG25/$AL$25</f>
        <v>0.82822132718006636</v>
      </c>
      <c r="AV25">
        <f t="shared" si="3"/>
        <v>1.3202966642653493</v>
      </c>
      <c r="AX25" t="s">
        <v>629</v>
      </c>
      <c r="BB25" t="s">
        <v>416</v>
      </c>
      <c r="BD25" s="42"/>
      <c r="BH25">
        <v>1.2460215905397383</v>
      </c>
    </row>
    <row r="26" spans="1:60" x14ac:dyDescent="0.25">
      <c r="C26" s="92" t="s">
        <v>729</v>
      </c>
      <c r="D26" s="91"/>
      <c r="G26" s="91"/>
      <c r="P26" s="1"/>
      <c r="Q26" s="1"/>
      <c r="R26" s="1"/>
      <c r="T26" s="1"/>
      <c r="AL26" s="91" t="s">
        <v>397</v>
      </c>
      <c r="AM26" s="91">
        <f>AVERAGE(AM25:AN25)</f>
        <v>0.99999999999999989</v>
      </c>
      <c r="AN26" s="91"/>
      <c r="AO26" s="91">
        <f>AVERAGE(AO25:AP25)</f>
        <v>1.1476187045196777</v>
      </c>
      <c r="AP26" s="91"/>
      <c r="AQ26" s="91">
        <f>AVERAGE(AQ25:AR25)</f>
        <v>0.85889251875963835</v>
      </c>
      <c r="AR26" s="91"/>
      <c r="AS26" s="91">
        <f>AVERAGE(AS25:AT25)</f>
        <v>1.902086058054586</v>
      </c>
      <c r="AT26" s="91"/>
      <c r="AU26" s="2">
        <f>AVERAGE(AU25:AV25)</f>
        <v>1.0742589957227078</v>
      </c>
    </row>
    <row r="27" spans="1:60" x14ac:dyDescent="0.25">
      <c r="P27" s="1"/>
      <c r="Q27" s="1"/>
      <c r="R27" s="1"/>
      <c r="T27" s="1"/>
      <c r="AL27" s="91" t="s">
        <v>398</v>
      </c>
      <c r="AM27" s="91">
        <f>STDEV(AM25:AN25)/SQRT(2)</f>
        <v>1.4084675428607805E-2</v>
      </c>
      <c r="AN27" s="91"/>
      <c r="AO27" s="91">
        <f>STDEV(AO25:AP25)/SQRT(2)</f>
        <v>5.4194205573447563E-2</v>
      </c>
      <c r="AP27" s="91"/>
      <c r="AQ27" s="91">
        <f>STDEV(AQ25:AR25)/SQRT(2)</f>
        <v>5.973975421129335E-2</v>
      </c>
      <c r="AR27" s="91"/>
      <c r="AS27" s="91">
        <f>STDEV(AS25:AT25)/SQRT(2)</f>
        <v>0.10757965852578022</v>
      </c>
      <c r="AT27" s="91"/>
      <c r="AU27" s="2">
        <f>STDEV(AU25:AV25)/SQRT(2)</f>
        <v>0.24603766854264167</v>
      </c>
    </row>
    <row r="28" spans="1:60" x14ac:dyDescent="0.25">
      <c r="P28" s="1"/>
      <c r="Q28" s="1"/>
      <c r="R28" s="1"/>
      <c r="T28" s="1"/>
      <c r="AS28" t="s">
        <v>728</v>
      </c>
    </row>
    <row r="29" spans="1:60" x14ac:dyDescent="0.25">
      <c r="P29" s="1"/>
      <c r="Q29" s="1"/>
      <c r="R29" s="1"/>
      <c r="T29" s="1"/>
    </row>
    <row r="30" spans="1:60" x14ac:dyDescent="0.25">
      <c r="P30" s="1"/>
      <c r="Q30" s="1"/>
      <c r="R30" s="1"/>
      <c r="T30" s="1"/>
    </row>
    <row r="31" spans="1:60" x14ac:dyDescent="0.25">
      <c r="A31" s="82" t="s">
        <v>603</v>
      </c>
      <c r="B31" s="3" t="s">
        <v>184</v>
      </c>
      <c r="C31" s="3" t="s">
        <v>185</v>
      </c>
      <c r="D31" t="s">
        <v>346</v>
      </c>
      <c r="E31" t="s">
        <v>347</v>
      </c>
      <c r="F31" s="81">
        <v>1700</v>
      </c>
      <c r="G31" s="81">
        <v>1808</v>
      </c>
      <c r="H31" s="81">
        <v>1587</v>
      </c>
      <c r="I31" s="81">
        <v>1535</v>
      </c>
      <c r="J31" s="81">
        <v>2292</v>
      </c>
      <c r="K31" s="81">
        <v>1331</v>
      </c>
      <c r="L31" s="81">
        <v>1210</v>
      </c>
      <c r="M31" s="81">
        <v>1741</v>
      </c>
      <c r="N31" s="81">
        <v>1549</v>
      </c>
      <c r="O31" s="81">
        <v>1240</v>
      </c>
      <c r="P31" s="1">
        <f>AVERAGE(F31:O31)</f>
        <v>1599.3</v>
      </c>
      <c r="Q31" s="1">
        <f>MIN(F31:O31)</f>
        <v>1210</v>
      </c>
      <c r="R31" s="1">
        <f>MAX(F31:O31)</f>
        <v>2292</v>
      </c>
      <c r="S31">
        <f>STDEV(F31:O31)</f>
        <v>318.51392783082878</v>
      </c>
      <c r="T31" s="1">
        <f>MEDIAN(F31:O31)</f>
        <v>1568</v>
      </c>
      <c r="U31">
        <f>100*S31/P31</f>
        <v>19.91583366665596</v>
      </c>
      <c r="Y31">
        <f>+F31/$W$1</f>
        <v>1772.6794672060635</v>
      </c>
      <c r="Z31">
        <f>+G31/$X$1</f>
        <v>1988.4786113549055</v>
      </c>
      <c r="AA31">
        <f>+H31/$Y$1</f>
        <v>1679.8189610038492</v>
      </c>
      <c r="AB31">
        <f>+I31/$Z$1</f>
        <v>1531.1960840046329</v>
      </c>
      <c r="AC31">
        <f>+J31/$AA$1</f>
        <v>2181.2296036473099</v>
      </c>
      <c r="AD31">
        <f>+K31/$AB$1</f>
        <v>1208.4742312345047</v>
      </c>
      <c r="AE31">
        <f>+L31/$AC$1</f>
        <v>1166.1770683927707</v>
      </c>
      <c r="AF31">
        <f>+M31/$AD$1</f>
        <v>1748.9347905436402</v>
      </c>
      <c r="AG31">
        <f>+N31/$AE$1</f>
        <v>1572.5064914725954</v>
      </c>
      <c r="AH31">
        <f>+O31/$AF$1</f>
        <v>1220.1049194590578</v>
      </c>
      <c r="AL31">
        <f>AVERAGE(Y31:Z31)</f>
        <v>1880.5790392804845</v>
      </c>
      <c r="AM31">
        <f>+Y31/$AL$31</f>
        <v>0.94262428229780559</v>
      </c>
      <c r="AN31">
        <f t="shared" ref="AN31:AU31" si="4">+Z31/$AL$31</f>
        <v>1.0573757177021943</v>
      </c>
      <c r="AO31">
        <f t="shared" si="4"/>
        <v>0.89324560463385427</v>
      </c>
      <c r="AP31">
        <f t="shared" si="4"/>
        <v>0.81421522415270209</v>
      </c>
      <c r="AQ31">
        <f>+AC31/$AL$31</f>
        <v>1.1598712726702809</v>
      </c>
      <c r="AR31">
        <f t="shared" si="4"/>
        <v>0.64260751927601556</v>
      </c>
      <c r="AS31">
        <f t="shared" si="4"/>
        <v>0.62011595579569667</v>
      </c>
      <c r="AT31">
        <f t="shared" si="4"/>
        <v>0.92999802401965947</v>
      </c>
      <c r="AU31">
        <f t="shared" si="4"/>
        <v>0.83618207936330147</v>
      </c>
      <c r="AV31">
        <f>+AH31/$AL$31</f>
        <v>0.64879215070155938</v>
      </c>
      <c r="AX31" t="s">
        <v>659</v>
      </c>
      <c r="BB31" t="s">
        <v>406</v>
      </c>
    </row>
    <row r="32" spans="1:60" x14ac:dyDescent="0.25">
      <c r="B32" s="63" t="s">
        <v>724</v>
      </c>
      <c r="C32" s="63"/>
      <c r="D32" t="s">
        <v>730</v>
      </c>
      <c r="AL32" s="2" t="s">
        <v>397</v>
      </c>
      <c r="AM32" s="2">
        <f>AVERAGE(AM31:AN31)</f>
        <v>1</v>
      </c>
      <c r="AN32" s="2"/>
      <c r="AO32" s="2">
        <f>AVERAGE(AO31:AP31)</f>
        <v>0.85373041439327824</v>
      </c>
      <c r="AP32" s="2"/>
      <c r="AQ32" s="2">
        <f>AVERAGE(AQ31:AR31)</f>
        <v>0.90123939597314817</v>
      </c>
      <c r="AR32" s="2"/>
      <c r="AS32" s="42">
        <f>AVERAGE(AS31:AT31)</f>
        <v>0.77505698990767802</v>
      </c>
      <c r="AT32" s="2"/>
      <c r="AU32" s="42">
        <f>AVERAGE(AU31:AV31)</f>
        <v>0.74248711503243037</v>
      </c>
      <c r="AV32" s="2"/>
      <c r="BC32" s="28" t="s">
        <v>720</v>
      </c>
    </row>
    <row r="33" spans="1:72" x14ac:dyDescent="0.25">
      <c r="AL33" s="2" t="s">
        <v>398</v>
      </c>
      <c r="AM33" s="2">
        <f>STDEV(AM31:AN31)/SQRT(2)</f>
        <v>5.7375717702194344E-2</v>
      </c>
      <c r="AN33" s="2"/>
      <c r="AO33" s="2">
        <f>STDEV(AO31:AP31)/SQRT(2)</f>
        <v>3.9515190240576092E-2</v>
      </c>
      <c r="AP33" s="2"/>
      <c r="AQ33" s="2">
        <f>STDEV(AQ31:AR31)/SQRT(2)</f>
        <v>0.25863187669713289</v>
      </c>
      <c r="AR33" s="2"/>
      <c r="AS33" s="2">
        <f>STDEV(AS31:AT31)/SQRT(2)</f>
        <v>0.15494103411198157</v>
      </c>
      <c r="AT33" s="2"/>
      <c r="AU33" s="2">
        <f>STDEV(AU31:AV31)/SQRT(2)</f>
        <v>9.3694964330871669E-2</v>
      </c>
      <c r="AV33" s="2"/>
      <c r="AX33" t="s">
        <v>722</v>
      </c>
      <c r="BB33" t="s">
        <v>721</v>
      </c>
    </row>
    <row r="34" spans="1:72" x14ac:dyDescent="0.25">
      <c r="BC34" s="63" t="s">
        <v>723</v>
      </c>
      <c r="BD34" s="63"/>
    </row>
    <row r="36" spans="1:72" x14ac:dyDescent="0.25">
      <c r="A36" s="31" t="s">
        <v>1210</v>
      </c>
      <c r="B36" s="31" t="s">
        <v>1208</v>
      </c>
      <c r="C36" s="31" t="s">
        <v>1209</v>
      </c>
      <c r="D36" s="31" t="s">
        <v>1211</v>
      </c>
      <c r="E36" s="31" t="s">
        <v>6</v>
      </c>
      <c r="G36" s="44">
        <v>1246.6949999999999</v>
      </c>
      <c r="H36" s="44">
        <v>966.76800000000003</v>
      </c>
      <c r="I36" s="44">
        <v>956.17100000000005</v>
      </c>
      <c r="J36" s="44">
        <v>1101.7729999999999</v>
      </c>
      <c r="K36" s="44">
        <v>982.65</v>
      </c>
      <c r="L36" s="44">
        <v>1096.893</v>
      </c>
      <c r="M36" s="44">
        <v>918.46900000000005</v>
      </c>
      <c r="N36" s="44">
        <v>938.95</v>
      </c>
      <c r="O36" s="44">
        <v>947.41800000000001</v>
      </c>
      <c r="P36" s="44">
        <v>963.75</v>
      </c>
      <c r="S36">
        <v>1299.9944872755664</v>
      </c>
      <c r="T36">
        <v>1063.2729480875882</v>
      </c>
      <c r="U36">
        <v>1012.0946287095221</v>
      </c>
      <c r="V36">
        <v>1099.0426730045838</v>
      </c>
      <c r="W36">
        <v>935.15936737523077</v>
      </c>
      <c r="X36">
        <v>995.91805027912073</v>
      </c>
      <c r="Y36">
        <v>885.20453374350393</v>
      </c>
      <c r="Z36">
        <v>943.22936334345263</v>
      </c>
      <c r="AA36">
        <v>961.79532287797508</v>
      </c>
      <c r="AB36">
        <v>948.28719042634441</v>
      </c>
      <c r="AD36">
        <v>1181.6337176815773</v>
      </c>
      <c r="AF36">
        <v>1.1001670550043363</v>
      </c>
      <c r="AG36">
        <v>0.89983294499566358</v>
      </c>
      <c r="AH36">
        <v>0.85652145293831061</v>
      </c>
      <c r="AI36">
        <v>0.93010436022506093</v>
      </c>
      <c r="AJ36">
        <v>0.79141222307878856</v>
      </c>
      <c r="AK36">
        <v>0.84283144207594229</v>
      </c>
      <c r="AL36">
        <v>0.74913614980479581</v>
      </c>
      <c r="AM36">
        <v>0.79824174719228091</v>
      </c>
      <c r="AN36">
        <v>0.81395385768532758</v>
      </c>
      <c r="AO36">
        <v>0.80252211513304639</v>
      </c>
      <c r="AR36">
        <v>1</v>
      </c>
      <c r="AS36">
        <v>0.91755142155039193</v>
      </c>
      <c r="AT36">
        <v>0.92548602463083829</v>
      </c>
      <c r="AU36">
        <v>0.86042207003919124</v>
      </c>
      <c r="AV36" s="10">
        <v>0.79134640075039719</v>
      </c>
      <c r="AX36" s="10">
        <v>6.1405914013723931E-2</v>
      </c>
      <c r="AY36" s="10">
        <v>3.1522928507345276E-2</v>
      </c>
      <c r="AZ36" s="10">
        <v>6.4378240882595708E-2</v>
      </c>
      <c r="BA36" s="10">
        <v>5.320519325561518E-2</v>
      </c>
      <c r="BB36" s="10">
        <v>2.0791493056831385E-2</v>
      </c>
    </row>
    <row r="37" spans="1:72" x14ac:dyDescent="0.25">
      <c r="A37" s="31"/>
      <c r="B37" s="31" t="s">
        <v>1212</v>
      </c>
      <c r="C37" s="31" t="s">
        <v>1213</v>
      </c>
      <c r="D37" s="31" t="s">
        <v>1214</v>
      </c>
      <c r="E37" s="31" t="s">
        <v>33</v>
      </c>
      <c r="G37" s="44">
        <v>1477.759</v>
      </c>
      <c r="H37" s="44">
        <v>1118.375</v>
      </c>
      <c r="I37" s="44">
        <v>1156.03</v>
      </c>
      <c r="J37" s="44">
        <v>1389.454</v>
      </c>
      <c r="K37" s="44">
        <v>1466.03</v>
      </c>
      <c r="L37" s="44">
        <v>1618.568</v>
      </c>
      <c r="M37" s="44">
        <v>1309.0160000000001</v>
      </c>
      <c r="N37" s="44">
        <v>1356.73</v>
      </c>
      <c r="O37" s="44">
        <v>1117.836</v>
      </c>
      <c r="P37" s="44">
        <v>1027.665</v>
      </c>
      <c r="S37">
        <v>1540.9370804582145</v>
      </c>
      <c r="T37">
        <v>1230.0136985475899</v>
      </c>
      <c r="U37">
        <v>1223.6427936290356</v>
      </c>
      <c r="V37">
        <v>1386.0107646283864</v>
      </c>
      <c r="W37">
        <v>1395.1780261060496</v>
      </c>
      <c r="X37">
        <v>1469.5700371906612</v>
      </c>
      <c r="Y37">
        <v>1261.6069763299431</v>
      </c>
      <c r="Z37">
        <v>1362.913439617618</v>
      </c>
      <c r="AA37">
        <v>1134.7994618474888</v>
      </c>
      <c r="AB37">
        <v>1011.1767113353973</v>
      </c>
      <c r="AD37">
        <v>1385.4753895029021</v>
      </c>
      <c r="AF37">
        <v>1.1122081937601871</v>
      </c>
      <c r="AG37">
        <v>0.88779180623981302</v>
      </c>
      <c r="AH37">
        <v>0.88319345323634313</v>
      </c>
      <c r="AI37">
        <v>1.0003864198018533</v>
      </c>
      <c r="AJ37">
        <v>1.0070031100347649</v>
      </c>
      <c r="AK37">
        <v>1.060697323333857</v>
      </c>
      <c r="AL37">
        <v>0.91059501012327471</v>
      </c>
      <c r="AM37">
        <v>0.98371537303641376</v>
      </c>
      <c r="AN37">
        <v>0.81906865357936542</v>
      </c>
      <c r="AO37">
        <v>0.72984097660384983</v>
      </c>
    </row>
    <row r="38" spans="1:72" x14ac:dyDescent="0.25">
      <c r="R38" t="s">
        <v>1215</v>
      </c>
      <c r="AN38" s="31" t="s">
        <v>1216</v>
      </c>
      <c r="AO38" s="31"/>
      <c r="AR38" s="142" t="s">
        <v>1217</v>
      </c>
      <c r="AS38" s="42"/>
      <c r="AT38" s="42"/>
      <c r="AU38" s="42"/>
      <c r="AV38" s="42"/>
      <c r="AW38" s="42"/>
      <c r="AX38" s="42"/>
      <c r="AY38" s="42"/>
      <c r="AZ38" s="42"/>
      <c r="BA38" s="42"/>
    </row>
    <row r="39" spans="1:72" x14ac:dyDescent="0.25">
      <c r="AR39" s="143" t="s">
        <v>1218</v>
      </c>
    </row>
    <row r="40" spans="1:72" x14ac:dyDescent="0.25">
      <c r="AS40" s="48">
        <v>0.1017744237779028</v>
      </c>
      <c r="AT40" t="s">
        <v>1219</v>
      </c>
    </row>
    <row r="41" spans="1:72" x14ac:dyDescent="0.25">
      <c r="A41" s="49" t="s">
        <v>1222</v>
      </c>
      <c r="B41" t="s">
        <v>1220</v>
      </c>
      <c r="C41" t="s">
        <v>1221</v>
      </c>
      <c r="D41" t="s">
        <v>1223</v>
      </c>
      <c r="E41" t="s">
        <v>238</v>
      </c>
      <c r="G41" s="144">
        <v>12.686999999999999</v>
      </c>
      <c r="H41" s="144">
        <v>14.496</v>
      </c>
      <c r="I41" s="144">
        <v>9.6910000000000007</v>
      </c>
      <c r="J41" s="144">
        <v>14.266999999999999</v>
      </c>
      <c r="K41" s="144">
        <v>15.776</v>
      </c>
      <c r="L41" s="144">
        <v>10.567</v>
      </c>
      <c r="M41" s="144">
        <v>9.02</v>
      </c>
      <c r="N41" s="144">
        <v>7.391</v>
      </c>
      <c r="O41" s="144">
        <v>10.8</v>
      </c>
      <c r="P41" s="144">
        <v>8.83</v>
      </c>
      <c r="Q41" s="145"/>
      <c r="R41" s="145"/>
      <c r="S41" s="145">
        <v>13.229402588496074</v>
      </c>
      <c r="T41" s="145">
        <v>15.943023202544641</v>
      </c>
      <c r="U41" s="145">
        <v>10.257798078820606</v>
      </c>
      <c r="V41" s="145">
        <v>14.231644645273027</v>
      </c>
      <c r="W41" s="145">
        <v>15.013559435924938</v>
      </c>
      <c r="X41" s="145">
        <v>9.5942503391848319</v>
      </c>
      <c r="Y41" s="145">
        <v>8.6933199643824715</v>
      </c>
      <c r="Z41" s="145">
        <v>7.4246852595680899</v>
      </c>
      <c r="AA41" s="145">
        <v>10.963892903746954</v>
      </c>
      <c r="AB41" s="145">
        <v>8.6883277732447421</v>
      </c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</row>
    <row r="42" spans="1:72" x14ac:dyDescent="0.25">
      <c r="B42" t="s">
        <v>1224</v>
      </c>
      <c r="C42" t="s">
        <v>1221</v>
      </c>
      <c r="D42" t="s">
        <v>1223</v>
      </c>
      <c r="E42" t="s">
        <v>238</v>
      </c>
      <c r="G42" s="144">
        <v>9.1539999999999999</v>
      </c>
      <c r="H42" s="144">
        <v>6.1349999999999998</v>
      </c>
      <c r="I42" s="144">
        <v>7.9370000000000003</v>
      </c>
      <c r="J42" s="144">
        <v>9.06</v>
      </c>
      <c r="K42" s="144">
        <v>5.0049999999999999</v>
      </c>
      <c r="L42" s="144">
        <v>12.797000000000001</v>
      </c>
      <c r="M42" s="144">
        <v>12.346</v>
      </c>
      <c r="N42" s="144">
        <v>16.300999999999998</v>
      </c>
      <c r="O42" s="144">
        <v>6.6589999999999998</v>
      </c>
      <c r="P42" s="144">
        <v>7.4080000000000004</v>
      </c>
      <c r="Q42" s="145"/>
      <c r="R42" s="145"/>
      <c r="S42" s="145">
        <v>9.5453575545907672</v>
      </c>
      <c r="T42" s="145">
        <v>6.7474094472689963</v>
      </c>
      <c r="U42" s="145">
        <v>8.4012117791351937</v>
      </c>
      <c r="V42" s="145">
        <v>9.0375482222032417</v>
      </c>
      <c r="W42" s="145">
        <v>4.7631126379820179</v>
      </c>
      <c r="X42" s="145">
        <v>11.618966744634079</v>
      </c>
      <c r="Y42" s="145">
        <v>11.898861228410865</v>
      </c>
      <c r="Z42" s="145">
        <v>16.375293521339387</v>
      </c>
      <c r="AA42" s="145">
        <v>6.760052115375089</v>
      </c>
      <c r="AB42" s="145">
        <v>7.2891429381876627</v>
      </c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 t="s">
        <v>1226</v>
      </c>
      <c r="AS42" s="145" t="s">
        <v>1227</v>
      </c>
      <c r="AT42" s="145" t="s">
        <v>1228</v>
      </c>
      <c r="AU42" s="145" t="s">
        <v>1229</v>
      </c>
      <c r="AV42" s="145" t="s">
        <v>1230</v>
      </c>
      <c r="AW42" s="145"/>
      <c r="AX42" s="145" t="s">
        <v>1226</v>
      </c>
      <c r="AY42" s="145" t="s">
        <v>1227</v>
      </c>
      <c r="AZ42" s="145" t="s">
        <v>1228</v>
      </c>
      <c r="BA42" s="145" t="s">
        <v>1229</v>
      </c>
      <c r="BB42" s="145" t="s">
        <v>1230</v>
      </c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</row>
    <row r="43" spans="1:72" x14ac:dyDescent="0.25">
      <c r="B43" t="s">
        <v>1225</v>
      </c>
      <c r="C43" t="s">
        <v>1221</v>
      </c>
      <c r="D43" t="s">
        <v>1223</v>
      </c>
      <c r="E43" t="s">
        <v>238</v>
      </c>
      <c r="G43" s="144">
        <v>5.7530000000000001</v>
      </c>
      <c r="H43" s="144">
        <v>4.2030000000000003</v>
      </c>
      <c r="I43" s="144">
        <v>9.27</v>
      </c>
      <c r="J43" s="144">
        <v>3.2410000000000001</v>
      </c>
      <c r="K43" s="144">
        <v>8.7569999999999997</v>
      </c>
      <c r="L43" s="144">
        <v>7.46</v>
      </c>
      <c r="M43" s="144">
        <v>9.2910000000000004</v>
      </c>
      <c r="N43" s="144">
        <v>7.2359999999999998</v>
      </c>
      <c r="O43" s="144">
        <v>10.5</v>
      </c>
      <c r="P43" s="144">
        <v>12.196999999999999</v>
      </c>
      <c r="Q43" s="145"/>
      <c r="R43" s="145"/>
      <c r="S43" s="145">
        <v>5.9989558675508725</v>
      </c>
      <c r="T43" s="145">
        <v>4.6225528780556795</v>
      </c>
      <c r="U43" s="145">
        <v>9.8121750274137884</v>
      </c>
      <c r="V43" s="145">
        <v>3.2329684092892608</v>
      </c>
      <c r="W43" s="145">
        <v>8.3337816924692376</v>
      </c>
      <c r="X43" s="145">
        <v>6.7732665402024086</v>
      </c>
      <c r="Y43" s="145">
        <v>8.9545050763944065</v>
      </c>
      <c r="Z43" s="145">
        <v>7.2689788307718439</v>
      </c>
      <c r="AA43" s="145">
        <v>10.659340323087315</v>
      </c>
      <c r="AB43" s="145">
        <v>12.001306211808167</v>
      </c>
      <c r="AC43" s="145"/>
      <c r="AD43" s="145" t="s">
        <v>765</v>
      </c>
      <c r="AE43" s="145"/>
      <c r="AF43" s="146" t="s">
        <v>384</v>
      </c>
      <c r="AG43" s="146" t="s">
        <v>385</v>
      </c>
      <c r="AH43" s="145" t="s">
        <v>386</v>
      </c>
      <c r="AI43" s="145" t="s">
        <v>387</v>
      </c>
      <c r="AJ43" s="145" t="s">
        <v>388</v>
      </c>
      <c r="AK43" s="145" t="s">
        <v>389</v>
      </c>
      <c r="AL43" s="145" t="s">
        <v>390</v>
      </c>
      <c r="AM43" s="145" t="s">
        <v>391</v>
      </c>
      <c r="AN43" s="145" t="s">
        <v>392</v>
      </c>
      <c r="AO43" s="145" t="s">
        <v>393</v>
      </c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</row>
    <row r="44" spans="1:72" x14ac:dyDescent="0.25">
      <c r="B44" s="10" t="s">
        <v>693</v>
      </c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 t="s">
        <v>1231</v>
      </c>
      <c r="S44" s="145">
        <v>28.773716010637713</v>
      </c>
      <c r="T44" s="145">
        <v>27.312985527869316</v>
      </c>
      <c r="U44" s="145">
        <v>28.471184885369588</v>
      </c>
      <c r="V44" s="145">
        <v>26.502161276765531</v>
      </c>
      <c r="W44" s="145">
        <v>28.110453766376192</v>
      </c>
      <c r="X44" s="145">
        <v>27.986483624021318</v>
      </c>
      <c r="Y44" s="145">
        <v>29.546686269187745</v>
      </c>
      <c r="Z44" s="145">
        <v>31.06895761167932</v>
      </c>
      <c r="AA44" s="145">
        <v>28.383285342209355</v>
      </c>
      <c r="AB44" s="145">
        <v>27.978776923240574</v>
      </c>
      <c r="AC44" s="145"/>
      <c r="AD44" s="145">
        <v>28.043350769253514</v>
      </c>
      <c r="AE44" s="145"/>
      <c r="AF44" s="145">
        <v>1.0260441502655584</v>
      </c>
      <c r="AG44" s="145">
        <v>0.97395584973444171</v>
      </c>
      <c r="AH44" s="145">
        <v>1.0152561696223958</v>
      </c>
      <c r="AI44" s="145">
        <v>0.94504260545862695</v>
      </c>
      <c r="AJ44" s="145">
        <v>1.0023928309307548</v>
      </c>
      <c r="AK44" s="145">
        <v>0.99797217009835559</v>
      </c>
      <c r="AL44" s="145">
        <v>1.0536075561121061</v>
      </c>
      <c r="AM44" s="145">
        <v>1.1078903468890406</v>
      </c>
      <c r="AN44" s="145">
        <v>1.0121217530584306</v>
      </c>
      <c r="AO44" s="145">
        <v>0.99769735626301337</v>
      </c>
      <c r="AP44" s="145"/>
      <c r="AQ44" s="145"/>
      <c r="AR44" s="145">
        <v>1</v>
      </c>
      <c r="AS44" s="145">
        <v>0.9801493875405114</v>
      </c>
      <c r="AT44" s="145">
        <v>1.0001825005145553</v>
      </c>
      <c r="AU44" s="145">
        <v>1.0807489515005733</v>
      </c>
      <c r="AV44" s="145">
        <v>1.0049095546607218</v>
      </c>
      <c r="AW44" s="145"/>
      <c r="AX44" s="145">
        <v>2.6044150265558341E-2</v>
      </c>
      <c r="AY44" s="145">
        <v>3.5106782081884447E-2</v>
      </c>
      <c r="AZ44" s="145">
        <v>2.2103304161996129E-3</v>
      </c>
      <c r="BA44" s="145">
        <v>2.7141395388467271E-2</v>
      </c>
      <c r="BB44" s="145">
        <v>7.2121983977085913E-3</v>
      </c>
      <c r="BC44" s="145"/>
      <c r="BD44" s="145" t="s">
        <v>1232</v>
      </c>
      <c r="BE44" s="145" t="s">
        <v>1233</v>
      </c>
      <c r="BF44" s="145"/>
      <c r="BG44" s="145"/>
      <c r="BH44" s="145"/>
      <c r="BI44" s="145"/>
      <c r="BJ44" s="145" t="s">
        <v>1234</v>
      </c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</row>
    <row r="45" spans="1:72" x14ac:dyDescent="0.25"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7" t="s">
        <v>1235</v>
      </c>
      <c r="S45" s="147"/>
      <c r="T45" s="147"/>
      <c r="U45" s="147"/>
      <c r="V45" s="147"/>
      <c r="W45" s="147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 t="s">
        <v>1236</v>
      </c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</row>
    <row r="46" spans="1:72" x14ac:dyDescent="0.25"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 t="s">
        <v>406</v>
      </c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</row>
    <row r="48" spans="1:72" x14ac:dyDescent="0.25">
      <c r="A48" s="49" t="s">
        <v>1239</v>
      </c>
      <c r="B48" t="s">
        <v>1237</v>
      </c>
      <c r="C48" t="s">
        <v>1238</v>
      </c>
      <c r="D48" t="s">
        <v>1240</v>
      </c>
      <c r="E48" t="s">
        <v>81</v>
      </c>
      <c r="G48" s="144">
        <v>1.9650000000000001</v>
      </c>
      <c r="H48" s="144">
        <v>1.5229999999999999</v>
      </c>
      <c r="I48" s="144">
        <v>1.127</v>
      </c>
      <c r="J48" s="144">
        <v>0.89300000000000002</v>
      </c>
      <c r="K48" s="144">
        <v>1.2230000000000001</v>
      </c>
      <c r="L48" s="144">
        <v>1.6910000000000001</v>
      </c>
      <c r="M48" s="144">
        <v>3.4830000000000001</v>
      </c>
      <c r="N48" s="144">
        <v>2.3029999999999999</v>
      </c>
      <c r="O48" s="144">
        <v>3.004</v>
      </c>
      <c r="P48" s="144">
        <v>3.5489999999999999</v>
      </c>
      <c r="Q48" s="145"/>
      <c r="R48" s="145"/>
      <c r="S48" s="145">
        <v>2.0490089135646556</v>
      </c>
      <c r="T48" s="145">
        <v>1.6750292727287173</v>
      </c>
      <c r="U48" s="145">
        <v>1.1929149143360669</v>
      </c>
      <c r="V48" s="145">
        <v>0.89078703779552915</v>
      </c>
      <c r="W48" s="145">
        <v>1.163893457792609</v>
      </c>
      <c r="X48" s="145">
        <v>1.5353342787509749</v>
      </c>
      <c r="Y48" s="145">
        <v>3.3568551481091076</v>
      </c>
      <c r="Z48" s="145">
        <v>2.3134961646306738</v>
      </c>
      <c r="AA48" s="145">
        <v>3.049586507671838</v>
      </c>
      <c r="AB48" s="145">
        <v>3.4920583541614487</v>
      </c>
      <c r="AC48" s="145"/>
      <c r="AD48" s="145">
        <v>1.8620190931466865</v>
      </c>
      <c r="AE48" s="145"/>
      <c r="AF48" s="145">
        <v>1.1004231487776901</v>
      </c>
      <c r="AG48" s="145">
        <v>0.8995768512223099</v>
      </c>
      <c r="AH48" s="145">
        <v>0.64065664993806337</v>
      </c>
      <c r="AI48" s="145">
        <v>0.47839844450260671</v>
      </c>
      <c r="AJ48" s="145">
        <v>0.62507063546040642</v>
      </c>
      <c r="AK48" s="145">
        <v>0.82455345619274167</v>
      </c>
      <c r="AL48" s="145">
        <v>1.8028038275570253</v>
      </c>
      <c r="AM48" s="145">
        <v>1.2424664028127776</v>
      </c>
      <c r="AN48" s="145">
        <v>1.637784767565537</v>
      </c>
      <c r="AO48" s="145">
        <v>1.8754149014981936</v>
      </c>
      <c r="AP48" s="145"/>
      <c r="AQ48" s="145"/>
      <c r="AR48" s="145">
        <v>1</v>
      </c>
      <c r="AS48" s="148">
        <v>0.55952754722033504</v>
      </c>
      <c r="AT48" s="148">
        <v>0.7248120458265741</v>
      </c>
      <c r="AU48" s="148">
        <v>1.5226351151849014</v>
      </c>
      <c r="AV48" s="148">
        <v>1.7565998345318654</v>
      </c>
      <c r="AW48" s="145"/>
      <c r="AX48" s="148">
        <v>0.1004231487776901</v>
      </c>
      <c r="AY48" s="148">
        <v>8.1129102717728413E-2</v>
      </c>
      <c r="AZ48" s="148">
        <v>9.9741410366167196E-2</v>
      </c>
      <c r="BA48" s="148">
        <v>0.28016871237212421</v>
      </c>
      <c r="BB48" s="148">
        <v>0.11881506696632826</v>
      </c>
      <c r="BC48" s="145"/>
      <c r="BD48" s="149" t="s">
        <v>1242</v>
      </c>
      <c r="BE48" s="145"/>
      <c r="BF48" s="145"/>
      <c r="BG48" s="145"/>
      <c r="BH48" s="145"/>
      <c r="BI48" s="145"/>
      <c r="BJ48" s="145"/>
      <c r="BK48" s="145"/>
      <c r="BL48" s="145"/>
      <c r="BM48" s="150"/>
      <c r="BN48" s="145"/>
      <c r="BO48" s="145"/>
    </row>
    <row r="49" spans="1:67" x14ac:dyDescent="0.25">
      <c r="B49" t="s">
        <v>1241</v>
      </c>
      <c r="C49" t="s">
        <v>1238</v>
      </c>
      <c r="D49" t="s">
        <v>1240</v>
      </c>
      <c r="E49" t="s">
        <v>81</v>
      </c>
      <c r="G49" s="151">
        <v>0</v>
      </c>
      <c r="H49" s="151">
        <v>0</v>
      </c>
      <c r="I49" s="151">
        <v>0.26500000000000001</v>
      </c>
      <c r="J49" s="151">
        <v>0</v>
      </c>
      <c r="K49" s="151">
        <v>0.432</v>
      </c>
      <c r="L49" s="151">
        <v>0.30599999999999999</v>
      </c>
      <c r="M49" s="151">
        <v>0</v>
      </c>
      <c r="N49" s="151">
        <v>0.57999999999999996</v>
      </c>
      <c r="O49" s="151">
        <v>0</v>
      </c>
      <c r="P49" s="151">
        <v>0</v>
      </c>
      <c r="Q49" s="145" t="s">
        <v>1143</v>
      </c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 t="s">
        <v>1243</v>
      </c>
      <c r="BE49" s="145"/>
      <c r="BF49" s="145"/>
      <c r="BG49" s="145"/>
      <c r="BH49" s="145"/>
      <c r="BI49" s="145"/>
      <c r="BJ49" s="145"/>
      <c r="BK49" s="145"/>
      <c r="BL49" s="145"/>
      <c r="BM49" s="145"/>
      <c r="BN49" s="150"/>
      <c r="BO49" s="145"/>
    </row>
    <row r="50" spans="1:67" x14ac:dyDescent="0.25">
      <c r="B50" t="s">
        <v>1250</v>
      </c>
    </row>
    <row r="51" spans="1:67" x14ac:dyDescent="0.25">
      <c r="AQ51" t="s">
        <v>1226</v>
      </c>
      <c r="AR51" t="s">
        <v>1227</v>
      </c>
      <c r="AS51" t="s">
        <v>1228</v>
      </c>
      <c r="AT51" t="s">
        <v>1229</v>
      </c>
      <c r="AU51" t="s">
        <v>1230</v>
      </c>
      <c r="AW51" t="s">
        <v>1226</v>
      </c>
      <c r="AX51" t="s">
        <v>1227</v>
      </c>
      <c r="AY51" t="s">
        <v>1228</v>
      </c>
      <c r="AZ51" t="s">
        <v>1229</v>
      </c>
      <c r="BA51" t="s">
        <v>1230</v>
      </c>
    </row>
    <row r="52" spans="1:67" x14ac:dyDescent="0.25">
      <c r="AC52" t="s">
        <v>765</v>
      </c>
      <c r="AE52" s="83" t="s">
        <v>384</v>
      </c>
      <c r="AF52" s="83" t="s">
        <v>385</v>
      </c>
      <c r="AG52" t="s">
        <v>386</v>
      </c>
      <c r="AH52" t="s">
        <v>387</v>
      </c>
      <c r="AI52" t="s">
        <v>388</v>
      </c>
      <c r="AJ52" t="s">
        <v>389</v>
      </c>
      <c r="AK52" t="s">
        <v>390</v>
      </c>
      <c r="AL52" t="s">
        <v>391</v>
      </c>
      <c r="AM52" t="s">
        <v>392</v>
      </c>
      <c r="AN52" t="s">
        <v>393</v>
      </c>
    </row>
    <row r="53" spans="1:67" x14ac:dyDescent="0.25">
      <c r="A53" s="152" t="s">
        <v>1246</v>
      </c>
      <c r="B53" t="s">
        <v>1244</v>
      </c>
      <c r="C53" t="s">
        <v>1245</v>
      </c>
      <c r="D53" t="s">
        <v>1247</v>
      </c>
      <c r="E53" t="s">
        <v>6</v>
      </c>
      <c r="G53" s="144">
        <v>41.811</v>
      </c>
      <c r="H53" s="144">
        <v>47.051000000000002</v>
      </c>
      <c r="I53" s="144">
        <v>39.479999999999997</v>
      </c>
      <c r="J53" s="144">
        <v>37.402000000000001</v>
      </c>
      <c r="K53" s="144">
        <v>35.262999999999998</v>
      </c>
      <c r="L53" s="144">
        <v>34.406999999999996</v>
      </c>
      <c r="M53" s="144">
        <v>40.011000000000003</v>
      </c>
      <c r="N53" s="144">
        <v>43.872999999999998</v>
      </c>
      <c r="O53" s="144">
        <v>38.697000000000003</v>
      </c>
      <c r="P53" s="144">
        <v>36.847999999999999</v>
      </c>
      <c r="Q53" s="145"/>
      <c r="R53" s="145">
        <v>43.598530119619248</v>
      </c>
      <c r="S53" s="145">
        <v>51.747736251581671</v>
      </c>
      <c r="T53" s="145">
        <v>41.789069048791404</v>
      </c>
      <c r="U53" s="145">
        <v>37.309313312013863</v>
      </c>
      <c r="V53" s="145">
        <v>33.558769421210769</v>
      </c>
      <c r="W53" s="145">
        <v>31.239649041386627</v>
      </c>
      <c r="X53" s="145">
        <v>38.561909655754668</v>
      </c>
      <c r="Y53" s="145">
        <v>44.072955810178705</v>
      </c>
      <c r="Z53" s="145">
        <v>39.284237379286658</v>
      </c>
      <c r="AA53" s="145">
        <v>36.256795219538198</v>
      </c>
      <c r="AB53" s="145"/>
      <c r="AC53" s="145">
        <v>47.673133185600463</v>
      </c>
      <c r="AD53" s="145"/>
      <c r="AE53" s="145">
        <v>0.91453041170761695</v>
      </c>
      <c r="AF53" s="145">
        <v>1.0854695882923828</v>
      </c>
      <c r="AG53" s="145">
        <v>0.87657483904191291</v>
      </c>
      <c r="AH53" s="145">
        <v>0.78260669729345667</v>
      </c>
      <c r="AI53" s="145">
        <v>0.70393463107533072</v>
      </c>
      <c r="AJ53" s="145">
        <v>0.65528835538802965</v>
      </c>
      <c r="AK53" s="145">
        <v>0.80888137781139557</v>
      </c>
      <c r="AL53" s="145">
        <v>0.92448204817154367</v>
      </c>
      <c r="AM53" s="145">
        <v>0.82403305078241329</v>
      </c>
      <c r="AN53" s="145">
        <v>0.76052889325280304</v>
      </c>
      <c r="AO53" s="145"/>
      <c r="AP53" s="145"/>
      <c r="AQ53" s="145">
        <v>0.99999999999999989</v>
      </c>
      <c r="AR53" s="145">
        <v>0.82959076816768484</v>
      </c>
      <c r="AS53" s="145">
        <v>0.67961149323168013</v>
      </c>
      <c r="AT53" s="145">
        <v>0.86668171299146968</v>
      </c>
      <c r="AU53" s="145">
        <v>0.79228097201760816</v>
      </c>
      <c r="AV53" s="145"/>
      <c r="AW53" s="145">
        <v>8.5469588292382936E-2</v>
      </c>
      <c r="AX53" s="145">
        <v>4.6984070874228116E-2</v>
      </c>
      <c r="AY53" s="145">
        <v>2.4323137843650533E-2</v>
      </c>
      <c r="AZ53" s="145">
        <v>5.7800335180074047E-2</v>
      </c>
      <c r="BA53" s="145">
        <v>3.1752078764805125E-2</v>
      </c>
      <c r="BB53" s="145"/>
      <c r="BC53" s="145" t="s">
        <v>693</v>
      </c>
      <c r="BD53" s="145" t="s">
        <v>1248</v>
      </c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</row>
    <row r="54" spans="1:67" x14ac:dyDescent="0.25">
      <c r="B54" t="s">
        <v>693</v>
      </c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 t="s">
        <v>1249</v>
      </c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</row>
    <row r="57" spans="1:67" x14ac:dyDescent="0.25">
      <c r="A57" s="152" t="s">
        <v>1253</v>
      </c>
      <c r="B57" t="s">
        <v>1251</v>
      </c>
      <c r="C57" t="s">
        <v>1252</v>
      </c>
      <c r="D57" t="s">
        <v>1254</v>
      </c>
      <c r="E57" t="s">
        <v>238</v>
      </c>
      <c r="G57" s="145"/>
      <c r="H57" s="144">
        <v>3.5609999999999999</v>
      </c>
      <c r="I57" s="144">
        <v>2.645</v>
      </c>
      <c r="J57" s="144">
        <v>3.077</v>
      </c>
      <c r="K57" s="144">
        <v>7.1829999999999998</v>
      </c>
      <c r="L57" s="144">
        <v>1.377</v>
      </c>
      <c r="M57" s="144">
        <v>3.0430000000000001</v>
      </c>
      <c r="N57" s="144">
        <v>1.5429999999999999</v>
      </c>
      <c r="O57" s="144">
        <v>5.7370000000000001</v>
      </c>
      <c r="P57" s="144">
        <v>3.2829999999999999</v>
      </c>
      <c r="Q57" s="144">
        <v>2.5870000000000002</v>
      </c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</row>
    <row r="58" spans="1:67" x14ac:dyDescent="0.25">
      <c r="B58" t="s">
        <v>1255</v>
      </c>
      <c r="C58" t="s">
        <v>1252</v>
      </c>
      <c r="D58" t="s">
        <v>1254</v>
      </c>
      <c r="E58" t="s">
        <v>238</v>
      </c>
      <c r="G58" s="145"/>
      <c r="H58" s="144">
        <v>0.47199999999999998</v>
      </c>
      <c r="I58" s="144">
        <v>2.2440000000000002</v>
      </c>
      <c r="J58" s="144">
        <v>3.3319999999999999</v>
      </c>
      <c r="K58" s="144">
        <v>0</v>
      </c>
      <c r="L58" s="144">
        <v>0</v>
      </c>
      <c r="M58" s="144">
        <v>0</v>
      </c>
      <c r="N58" s="144">
        <v>0</v>
      </c>
      <c r="O58" s="144">
        <v>0.66800000000000004</v>
      </c>
      <c r="P58" s="144">
        <v>0</v>
      </c>
      <c r="Q58" s="144">
        <v>1.7</v>
      </c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</row>
    <row r="59" spans="1:67" x14ac:dyDescent="0.25">
      <c r="B59" s="10" t="s">
        <v>693</v>
      </c>
      <c r="C59" s="10" t="s">
        <v>814</v>
      </c>
      <c r="D59" s="10" t="s">
        <v>1260</v>
      </c>
      <c r="G59" s="147" t="s">
        <v>1256</v>
      </c>
      <c r="H59" s="144">
        <v>4.0329999999999995</v>
      </c>
      <c r="I59" s="144">
        <v>4.8890000000000002</v>
      </c>
      <c r="J59" s="144">
        <v>6.4089999999999998</v>
      </c>
      <c r="K59" s="144">
        <v>7.1829999999999998</v>
      </c>
      <c r="L59" s="144">
        <v>1.377</v>
      </c>
      <c r="M59" s="144">
        <v>3.0430000000000001</v>
      </c>
      <c r="N59" s="144">
        <v>1.5429999999999999</v>
      </c>
      <c r="O59" s="144">
        <v>6.4050000000000002</v>
      </c>
      <c r="P59" s="144">
        <v>3.2829999999999999</v>
      </c>
      <c r="Q59" s="144">
        <v>4.2869999999999999</v>
      </c>
      <c r="R59" s="145"/>
      <c r="S59" s="145">
        <v>4.2054213477894429</v>
      </c>
      <c r="T59" s="145">
        <v>5.3770309352401178</v>
      </c>
      <c r="U59" s="145">
        <v>6.7838435545517761</v>
      </c>
      <c r="V59" s="145">
        <v>7.1651996556386175</v>
      </c>
      <c r="W59" s="145">
        <v>1.3104507697305172</v>
      </c>
      <c r="X59" s="145">
        <v>2.7628753460906075</v>
      </c>
      <c r="Y59" s="145">
        <v>1.4871167078760703</v>
      </c>
      <c r="Z59" s="145">
        <v>6.4341914609029383</v>
      </c>
      <c r="AA59" s="145">
        <v>3.3328204076853005</v>
      </c>
      <c r="AB59" s="145">
        <v>4.2182175723556297</v>
      </c>
      <c r="AC59" s="145"/>
      <c r="AD59" s="145">
        <v>4.7912261415147803</v>
      </c>
      <c r="AE59" s="145"/>
      <c r="AF59" s="145">
        <v>0.87773384590439496</v>
      </c>
      <c r="AG59" s="145">
        <v>1.1222661540956052</v>
      </c>
      <c r="AH59" s="145">
        <v>1.4158888255704447</v>
      </c>
      <c r="AI59" s="145">
        <v>1.4954835033884017</v>
      </c>
      <c r="AJ59" s="145">
        <v>0.2735105234077323</v>
      </c>
      <c r="AK59" s="145">
        <v>0.57665308722353581</v>
      </c>
      <c r="AL59" s="145">
        <v>0.31038332651230438</v>
      </c>
      <c r="AM59" s="145">
        <v>1.3429112446086133</v>
      </c>
      <c r="AN59" s="145">
        <v>0.6956090798568747</v>
      </c>
      <c r="AO59" s="145">
        <v>0.88040460787392727</v>
      </c>
      <c r="AP59" s="145"/>
      <c r="AQ59" s="145"/>
      <c r="AR59" s="145">
        <v>1</v>
      </c>
      <c r="AS59" s="145">
        <v>1.4556861644794232</v>
      </c>
      <c r="AT59" s="145">
        <v>0.42508180531563405</v>
      </c>
      <c r="AU59" s="145">
        <v>0.82664728556045886</v>
      </c>
      <c r="AV59" s="145">
        <v>0.78800684386540099</v>
      </c>
      <c r="AW59" s="145"/>
      <c r="AX59" s="145">
        <v>0.12226615409560561</v>
      </c>
      <c r="AY59" s="145">
        <v>3.9797338908978519E-2</v>
      </c>
      <c r="AZ59" s="145">
        <v>0.15157128190790178</v>
      </c>
      <c r="BA59" s="145">
        <v>0.51626395904815436</v>
      </c>
      <c r="BB59" s="145">
        <v>9.2397764008526034E-2</v>
      </c>
      <c r="BC59" s="145"/>
      <c r="BD59" s="145" t="s">
        <v>693</v>
      </c>
      <c r="BE59" s="149" t="s">
        <v>1257</v>
      </c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</row>
    <row r="60" spans="1:67" x14ac:dyDescent="0.25">
      <c r="B60" s="10" t="s">
        <v>1261</v>
      </c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 t="s">
        <v>1258</v>
      </c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 t="s">
        <v>1259</v>
      </c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</row>
    <row r="61" spans="1:67" x14ac:dyDescent="0.25"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53"/>
      <c r="AY61" s="153"/>
      <c r="AZ61" s="153"/>
      <c r="BA61" s="153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51"/>
  <sheetViews>
    <sheetView zoomScale="96" zoomScaleNormal="96" workbookViewId="0">
      <selection activeCell="C18" sqref="C18"/>
    </sheetView>
  </sheetViews>
  <sheetFormatPr baseColWidth="10" defaultRowHeight="15" x14ac:dyDescent="0.25"/>
  <cols>
    <col min="1" max="1" width="21.140625" customWidth="1"/>
    <col min="2" max="2" width="16.42578125" customWidth="1"/>
    <col min="3" max="3" width="27.28515625" customWidth="1"/>
    <col min="4" max="4" width="21.85546875" customWidth="1"/>
  </cols>
  <sheetData>
    <row r="1" spans="1:57" x14ac:dyDescent="0.25">
      <c r="A1" s="124"/>
      <c r="E1" t="s">
        <v>384</v>
      </c>
      <c r="F1" t="s">
        <v>385</v>
      </c>
      <c r="G1" t="s">
        <v>386</v>
      </c>
      <c r="H1" t="s">
        <v>387</v>
      </c>
      <c r="I1" t="s">
        <v>388</v>
      </c>
      <c r="J1" t="s">
        <v>389</v>
      </c>
      <c r="K1" t="s">
        <v>390</v>
      </c>
      <c r="L1" t="s">
        <v>391</v>
      </c>
      <c r="M1" t="s">
        <v>392</v>
      </c>
      <c r="N1" t="s">
        <v>393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57" x14ac:dyDescent="0.25">
      <c r="P2" t="s">
        <v>608</v>
      </c>
      <c r="Q2" t="s">
        <v>609</v>
      </c>
      <c r="R2" t="s">
        <v>610</v>
      </c>
      <c r="S2" t="s">
        <v>611</v>
      </c>
      <c r="T2" t="s">
        <v>612</v>
      </c>
      <c r="U2" t="s">
        <v>613</v>
      </c>
      <c r="W2" t="s">
        <v>384</v>
      </c>
      <c r="X2" t="s">
        <v>385</v>
      </c>
      <c r="Y2" t="s">
        <v>386</v>
      </c>
      <c r="Z2" t="s">
        <v>387</v>
      </c>
      <c r="AA2" t="s">
        <v>388</v>
      </c>
      <c r="AB2" t="s">
        <v>389</v>
      </c>
      <c r="AC2" t="s">
        <v>390</v>
      </c>
      <c r="AD2" t="s">
        <v>391</v>
      </c>
      <c r="AE2" t="s">
        <v>392</v>
      </c>
      <c r="AF2" t="s">
        <v>393</v>
      </c>
    </row>
    <row r="3" spans="1:57" x14ac:dyDescent="0.25">
      <c r="P3" t="s">
        <v>619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389</v>
      </c>
      <c r="X3" t="s">
        <v>390</v>
      </c>
      <c r="Y3" t="s">
        <v>391</v>
      </c>
      <c r="Z3" t="s">
        <v>392</v>
      </c>
      <c r="AA3" t="s">
        <v>393</v>
      </c>
      <c r="AC3" t="s">
        <v>622</v>
      </c>
      <c r="AE3" t="s">
        <v>384</v>
      </c>
      <c r="AF3" t="s">
        <v>385</v>
      </c>
      <c r="AG3" t="s">
        <v>386</v>
      </c>
      <c r="AH3" t="s">
        <v>387</v>
      </c>
      <c r="AI3" t="s">
        <v>388</v>
      </c>
      <c r="AJ3" t="s">
        <v>389</v>
      </c>
      <c r="AK3" t="s">
        <v>390</v>
      </c>
      <c r="AL3" t="s">
        <v>391</v>
      </c>
      <c r="AM3" t="s">
        <v>392</v>
      </c>
      <c r="AN3" t="s">
        <v>393</v>
      </c>
    </row>
    <row r="4" spans="1:57" x14ac:dyDescent="0.25">
      <c r="A4" s="2" t="s">
        <v>517</v>
      </c>
      <c r="B4" s="2" t="s">
        <v>518</v>
      </c>
      <c r="C4" s="2" t="s">
        <v>519</v>
      </c>
      <c r="D4" s="2" t="s">
        <v>339</v>
      </c>
      <c r="E4" s="81">
        <v>3278</v>
      </c>
      <c r="F4" s="81">
        <v>3606</v>
      </c>
      <c r="G4" s="81">
        <v>3420</v>
      </c>
      <c r="H4" s="81">
        <v>3291</v>
      </c>
      <c r="I4" s="81">
        <v>2878</v>
      </c>
      <c r="J4" s="81">
        <v>3582</v>
      </c>
      <c r="K4" s="81">
        <v>3274</v>
      </c>
      <c r="L4" s="81">
        <v>3231</v>
      </c>
      <c r="M4" s="81">
        <v>3417</v>
      </c>
      <c r="N4" s="81">
        <v>2213</v>
      </c>
      <c r="R4">
        <f t="shared" ref="R4:AA4" si="0">+E4/W1</f>
        <v>3418.1431138243975</v>
      </c>
      <c r="S4">
        <f t="shared" si="0"/>
        <v>3965.9590003018748</v>
      </c>
      <c r="T4">
        <f t="shared" si="0"/>
        <v>3620.0257382691643</v>
      </c>
      <c r="U4">
        <f t="shared" si="0"/>
        <v>3282.8445032307795</v>
      </c>
      <c r="V4">
        <f t="shared" si="0"/>
        <v>2738.9087256967528</v>
      </c>
      <c r="W4">
        <f t="shared" si="0"/>
        <v>3252.2574727888777</v>
      </c>
      <c r="X4">
        <f t="shared" si="0"/>
        <v>3155.4245635685384</v>
      </c>
      <c r="Y4">
        <f t="shared" si="0"/>
        <v>3245.7256221978755</v>
      </c>
      <c r="Z4">
        <f t="shared" si="0"/>
        <v>3468.8538937132721</v>
      </c>
      <c r="AA4">
        <f t="shared" si="0"/>
        <v>2177.4936990023348</v>
      </c>
      <c r="AC4">
        <f>AVERAGE(R4:S4)</f>
        <v>3692.0510570631359</v>
      </c>
      <c r="AE4">
        <f>+R4/$AC$4</f>
        <v>0.92581144220236755</v>
      </c>
      <c r="AF4">
        <f t="shared" ref="AF4:AN4" si="1">+S4/$AC$4</f>
        <v>1.0741885577976327</v>
      </c>
      <c r="AG4">
        <f t="shared" si="1"/>
        <v>0.98049178690089278</v>
      </c>
      <c r="AH4">
        <f t="shared" si="1"/>
        <v>0.88916552141132577</v>
      </c>
      <c r="AI4">
        <f t="shared" si="1"/>
        <v>0.74183934170060861</v>
      </c>
      <c r="AJ4">
        <f t="shared" si="1"/>
        <v>0.88088095817827217</v>
      </c>
      <c r="AK4">
        <f t="shared" si="1"/>
        <v>0.85465355565221779</v>
      </c>
      <c r="AL4">
        <f t="shared" si="1"/>
        <v>0.87911179234333436</v>
      </c>
      <c r="AM4">
        <f t="shared" si="1"/>
        <v>0.93954656642061518</v>
      </c>
      <c r="AN4">
        <f t="shared" si="1"/>
        <v>0.58977886961683434</v>
      </c>
      <c r="AP4" t="s">
        <v>664</v>
      </c>
      <c r="AT4" t="s">
        <v>416</v>
      </c>
      <c r="AV4" s="42"/>
      <c r="AX4" t="s">
        <v>678</v>
      </c>
    </row>
    <row r="5" spans="1:57" x14ac:dyDescent="0.25">
      <c r="A5" s="2"/>
      <c r="B5" s="2"/>
      <c r="C5" s="2"/>
      <c r="D5" s="2"/>
    </row>
    <row r="6" spans="1:57" x14ac:dyDescent="0.25">
      <c r="A6" s="3" t="s">
        <v>529</v>
      </c>
      <c r="B6" s="3" t="s">
        <v>530</v>
      </c>
      <c r="C6" s="3" t="s">
        <v>519</v>
      </c>
      <c r="D6" s="2"/>
      <c r="E6" s="81">
        <v>2947</v>
      </c>
      <c r="F6" s="81">
        <v>2386</v>
      </c>
      <c r="G6" s="81">
        <v>3430</v>
      </c>
      <c r="H6" s="81">
        <v>3662</v>
      </c>
      <c r="I6" s="81">
        <v>4039</v>
      </c>
      <c r="J6" s="81">
        <v>2367</v>
      </c>
      <c r="K6" s="81">
        <v>2211</v>
      </c>
      <c r="L6" s="81">
        <v>2283</v>
      </c>
      <c r="M6" s="81">
        <v>2292</v>
      </c>
      <c r="N6" s="81">
        <v>2373</v>
      </c>
      <c r="R6">
        <f>+E6/W$1</f>
        <v>3072.9919940330992</v>
      </c>
      <c r="S6">
        <f t="shared" ref="S6:AA6" si="2">+F6/X$1</f>
        <v>2624.1758665336311</v>
      </c>
      <c r="T6">
        <f t="shared" si="2"/>
        <v>3630.6106088488991</v>
      </c>
      <c r="U6">
        <f t="shared" si="2"/>
        <v>3652.9251202768505</v>
      </c>
      <c r="V6">
        <f t="shared" si="2"/>
        <v>3843.7985903715025</v>
      </c>
      <c r="W6">
        <f t="shared" si="2"/>
        <v>2149.1048124207909</v>
      </c>
      <c r="X6">
        <f t="shared" si="2"/>
        <v>2130.9235522449717</v>
      </c>
      <c r="Y6">
        <f t="shared" si="2"/>
        <v>2293.4050125279323</v>
      </c>
      <c r="Z6">
        <f t="shared" si="2"/>
        <v>2326.7817162396314</v>
      </c>
      <c r="AA6">
        <f t="shared" si="2"/>
        <v>2334.9265918357614</v>
      </c>
      <c r="AC6">
        <f>AVERAGE(R6:S6)</f>
        <v>2848.5839302833651</v>
      </c>
      <c r="AE6">
        <f>+R6/$AC$6</f>
        <v>1.0787788140500432</v>
      </c>
      <c r="AF6">
        <f t="shared" ref="AF6:AN6" si="3">+S6/$AC$6</f>
        <v>0.92122118594995694</v>
      </c>
      <c r="AG6">
        <f t="shared" si="3"/>
        <v>1.2745317314514728</v>
      </c>
      <c r="AH6">
        <f t="shared" si="3"/>
        <v>1.2823652768108795</v>
      </c>
      <c r="AI6" s="122">
        <f t="shared" si="3"/>
        <v>1.3493717174726663</v>
      </c>
      <c r="AJ6">
        <f t="shared" si="3"/>
        <v>0.75444672336089713</v>
      </c>
      <c r="AK6">
        <f t="shared" si="3"/>
        <v>0.74806416254443886</v>
      </c>
      <c r="AL6">
        <f t="shared" si="3"/>
        <v>0.8051035422009819</v>
      </c>
      <c r="AM6">
        <f t="shared" si="3"/>
        <v>0.81682048806902208</v>
      </c>
      <c r="AN6">
        <f t="shared" si="3"/>
        <v>0.81967975983192909</v>
      </c>
      <c r="AP6" t="s">
        <v>665</v>
      </c>
      <c r="AT6" t="s">
        <v>416</v>
      </c>
      <c r="AV6" s="42"/>
      <c r="AX6" s="10" t="s">
        <v>673</v>
      </c>
      <c r="AY6" s="10"/>
      <c r="AZ6" s="10"/>
      <c r="BA6" s="10"/>
      <c r="BB6" s="10"/>
      <c r="BC6" s="10"/>
      <c r="BD6" s="10"/>
      <c r="BE6" s="10"/>
    </row>
    <row r="7" spans="1:57" x14ac:dyDescent="0.25">
      <c r="A7" s="130" t="s">
        <v>779</v>
      </c>
      <c r="B7" s="123"/>
      <c r="C7" s="3"/>
      <c r="D7" s="2"/>
      <c r="E7" s="81"/>
      <c r="F7" s="81"/>
      <c r="G7" s="81"/>
      <c r="H7" s="81"/>
      <c r="I7" s="81"/>
      <c r="J7" s="81"/>
      <c r="K7" s="81"/>
      <c r="L7" s="81"/>
      <c r="M7" s="81"/>
      <c r="N7" s="81"/>
      <c r="AD7" t="s">
        <v>608</v>
      </c>
      <c r="AE7" s="91">
        <f>AVERAGE(AE4:AF6)</f>
        <v>1</v>
      </c>
      <c r="AF7" s="91"/>
      <c r="AG7" s="2">
        <f>AVERAGE(AG4:AH6)</f>
        <v>1.1066385791436426</v>
      </c>
      <c r="AH7" s="91"/>
      <c r="AI7" s="91">
        <f>AVERAGE(AI4:AJ4,AJ6)</f>
        <v>0.79238900774659271</v>
      </c>
      <c r="AJ7" s="91"/>
      <c r="AK7" s="91">
        <f>AVERAGE(AK4:AL6)</f>
        <v>0.8217332631852432</v>
      </c>
      <c r="AL7" s="91"/>
      <c r="AM7" s="91">
        <f>AVERAGE(AM4:AN6)</f>
        <v>0.79145642098460023</v>
      </c>
      <c r="AO7" s="31" t="s">
        <v>667</v>
      </c>
      <c r="AP7" t="s">
        <v>668</v>
      </c>
      <c r="AS7" s="31"/>
      <c r="AT7" t="s">
        <v>669</v>
      </c>
      <c r="AV7" s="31"/>
      <c r="AX7" s="10"/>
      <c r="AY7" s="10" t="s">
        <v>672</v>
      </c>
      <c r="AZ7" s="10"/>
      <c r="BA7" s="10"/>
      <c r="BB7" s="10"/>
      <c r="BC7" s="10" t="s">
        <v>674</v>
      </c>
      <c r="BD7" s="10"/>
      <c r="BE7" s="10"/>
    </row>
    <row r="8" spans="1:57" x14ac:dyDescent="0.25">
      <c r="A8" s="3"/>
      <c r="B8" s="3"/>
      <c r="C8" s="3"/>
      <c r="D8" s="2"/>
      <c r="E8" s="81"/>
      <c r="F8" s="81"/>
      <c r="G8" s="81"/>
      <c r="H8" s="81"/>
      <c r="I8" s="81"/>
      <c r="J8" s="81"/>
      <c r="K8" s="81"/>
      <c r="L8" s="81"/>
      <c r="M8" s="81"/>
      <c r="N8" s="81"/>
      <c r="AD8" t="s">
        <v>398</v>
      </c>
      <c r="AE8" s="91">
        <f>STDEV(AE4:AF6)/SQRT(4)</f>
        <v>4.4177753925144905E-2</v>
      </c>
      <c r="AF8" s="91"/>
      <c r="AG8" s="2">
        <f>STDEV(AG4:AH6)/SQRT(4)</f>
        <v>0.10094368351440378</v>
      </c>
      <c r="AH8" s="91"/>
      <c r="AI8" s="91">
        <f>STDEV(AI4:AJ4,AJ6)/SQRT(3)</f>
        <v>4.4395403239840661E-2</v>
      </c>
      <c r="AJ8" s="91"/>
      <c r="AK8" s="91">
        <f>STDEV(AK4:AL6)/SQRT(4)</f>
        <v>2.8982358533103662E-2</v>
      </c>
      <c r="AL8" s="91"/>
      <c r="AM8" s="91">
        <f>STDEV(AM4:AN6)/SQRT(4)</f>
        <v>7.3055012750501608E-2</v>
      </c>
      <c r="AO8" s="31"/>
      <c r="AS8" s="31"/>
      <c r="AV8" s="31"/>
      <c r="AX8" s="10"/>
      <c r="AY8" s="10"/>
      <c r="AZ8" s="10"/>
      <c r="BA8" s="10"/>
      <c r="BB8" s="10"/>
      <c r="BC8" s="10"/>
      <c r="BD8" s="10"/>
      <c r="BE8" s="10"/>
    </row>
    <row r="9" spans="1:57" x14ac:dyDescent="0.25">
      <c r="A9" s="3"/>
      <c r="B9" s="3"/>
      <c r="C9" s="3"/>
      <c r="D9" s="2"/>
      <c r="E9" s="81"/>
      <c r="F9" s="81"/>
      <c r="G9" s="81"/>
      <c r="H9" s="81"/>
      <c r="I9" s="81"/>
      <c r="J9" s="81"/>
      <c r="K9" s="81"/>
      <c r="L9" s="81"/>
      <c r="M9" s="81"/>
      <c r="N9" s="81"/>
      <c r="AO9" s="31"/>
      <c r="AS9" s="31"/>
      <c r="AV9" s="31"/>
      <c r="AX9" s="10"/>
      <c r="AY9" s="10"/>
      <c r="AZ9" s="10"/>
      <c r="BA9" s="10"/>
      <c r="BB9" s="10"/>
      <c r="BC9" s="10"/>
      <c r="BD9" s="10"/>
      <c r="BE9" s="10"/>
    </row>
    <row r="10" spans="1:57" x14ac:dyDescent="0.25">
      <c r="A10" s="3"/>
      <c r="B10" s="3"/>
      <c r="C10" s="3"/>
      <c r="D10" s="2"/>
      <c r="E10" s="81"/>
      <c r="F10" s="81"/>
      <c r="G10" s="81"/>
      <c r="H10" s="81"/>
      <c r="I10" s="81"/>
      <c r="J10" s="81"/>
      <c r="K10" s="81"/>
      <c r="L10" s="81"/>
      <c r="M10" s="81"/>
      <c r="N10" s="81"/>
      <c r="AO10" s="31"/>
      <c r="AS10" s="31"/>
      <c r="AV10" s="31"/>
      <c r="AX10" s="10"/>
      <c r="AY10" s="10"/>
      <c r="AZ10" s="10"/>
      <c r="BA10" s="10"/>
      <c r="BB10" s="10"/>
      <c r="BC10" s="10"/>
      <c r="BD10" s="10"/>
      <c r="BE10" s="10"/>
    </row>
    <row r="11" spans="1:57" x14ac:dyDescent="0.25">
      <c r="A11" s="3"/>
      <c r="B11" s="3"/>
      <c r="C11" s="3"/>
      <c r="D11" s="2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57" x14ac:dyDescent="0.25">
      <c r="A12" s="2" t="s">
        <v>532</v>
      </c>
      <c r="B12" s="2" t="s">
        <v>533</v>
      </c>
      <c r="C12" s="2" t="s">
        <v>534</v>
      </c>
      <c r="D12" s="2" t="s">
        <v>6</v>
      </c>
      <c r="E12" s="81">
        <v>7227</v>
      </c>
      <c r="F12" s="81">
        <v>6536</v>
      </c>
      <c r="G12" s="81">
        <v>5458</v>
      </c>
      <c r="H12" s="81">
        <v>1786</v>
      </c>
      <c r="I12" s="81">
        <v>6290</v>
      </c>
      <c r="J12" s="81">
        <v>9902</v>
      </c>
      <c r="K12" s="81">
        <v>13222</v>
      </c>
      <c r="L12" s="81">
        <v>6830</v>
      </c>
      <c r="M12" s="81">
        <v>10201</v>
      </c>
      <c r="N12" s="81">
        <v>6254</v>
      </c>
      <c r="R12">
        <f>+E12/W$1</f>
        <v>7535.9732408813061</v>
      </c>
      <c r="S12">
        <f t="shared" ref="S12:AA12" si="4">+F12/X$1</f>
        <v>7188.4381658272468</v>
      </c>
      <c r="T12">
        <f t="shared" si="4"/>
        <v>5777.2223624190356</v>
      </c>
      <c r="U12">
        <f t="shared" si="4"/>
        <v>1781.5740755910583</v>
      </c>
      <c r="V12">
        <f t="shared" si="4"/>
        <v>5986.0096888924863</v>
      </c>
      <c r="W12">
        <f t="shared" si="4"/>
        <v>8990.4671958557974</v>
      </c>
      <c r="X12">
        <f t="shared" si="4"/>
        <v>12743.134874619185</v>
      </c>
      <c r="Y12">
        <f t="shared" si="4"/>
        <v>6861.1284430861933</v>
      </c>
      <c r="Z12">
        <f t="shared" si="4"/>
        <v>10355.802917696543</v>
      </c>
      <c r="AA12">
        <f t="shared" si="4"/>
        <v>6153.658198626571</v>
      </c>
      <c r="AC12">
        <f>AVERAGE(R12:S12)</f>
        <v>7362.2057033542769</v>
      </c>
      <c r="AE12">
        <f>+R12/$AC$12</f>
        <v>1.0236026463438612</v>
      </c>
      <c r="AF12">
        <f t="shared" ref="AF12:AM12" si="5">+S12/$AC$12</f>
        <v>0.97639735365613867</v>
      </c>
      <c r="AG12">
        <f t="shared" si="5"/>
        <v>0.78471352135500494</v>
      </c>
      <c r="AH12">
        <f t="shared" si="5"/>
        <v>0.24198917381232091</v>
      </c>
      <c r="AI12">
        <f t="shared" si="5"/>
        <v>0.8130728656719296</v>
      </c>
      <c r="AJ12">
        <f t="shared" si="5"/>
        <v>1.2211649005894623</v>
      </c>
      <c r="AK12">
        <f t="shared" si="5"/>
        <v>1.7308854693931353</v>
      </c>
      <c r="AL12">
        <f t="shared" si="5"/>
        <v>0.93193924749483859</v>
      </c>
      <c r="AM12">
        <f t="shared" si="5"/>
        <v>1.4066168937630146</v>
      </c>
      <c r="AN12">
        <f>+AA12/$AC$12</f>
        <v>0.83584437145282664</v>
      </c>
      <c r="AP12" t="s">
        <v>664</v>
      </c>
      <c r="AT12" t="s">
        <v>406</v>
      </c>
      <c r="AV12" s="2"/>
      <c r="AW12" t="s">
        <v>717</v>
      </c>
    </row>
    <row r="13" spans="1:57" x14ac:dyDescent="0.25">
      <c r="A13" s="17" t="s">
        <v>693</v>
      </c>
      <c r="B13" s="2"/>
      <c r="C13" s="2"/>
      <c r="D13" s="2"/>
    </row>
    <row r="14" spans="1:57" x14ac:dyDescent="0.25">
      <c r="A14" s="2" t="s">
        <v>555</v>
      </c>
      <c r="B14" s="125" t="s">
        <v>556</v>
      </c>
      <c r="C14" s="125" t="s">
        <v>557</v>
      </c>
      <c r="D14" s="2" t="s">
        <v>81</v>
      </c>
      <c r="E14" s="81">
        <v>3420</v>
      </c>
      <c r="F14" s="81">
        <v>5120</v>
      </c>
      <c r="G14" s="81">
        <v>2371</v>
      </c>
      <c r="H14" s="81">
        <v>2308</v>
      </c>
      <c r="I14" s="81">
        <v>2744</v>
      </c>
      <c r="J14" s="81">
        <v>5093</v>
      </c>
      <c r="K14" s="81">
        <v>1992</v>
      </c>
      <c r="L14" s="81">
        <v>2090</v>
      </c>
      <c r="M14" s="81">
        <v>4760</v>
      </c>
      <c r="N14" s="81">
        <v>1956</v>
      </c>
      <c r="R14">
        <f t="shared" ref="R14:AA14" si="6">+E14/W$1</f>
        <v>3566.213986967492</v>
      </c>
      <c r="S14">
        <f t="shared" si="6"/>
        <v>5631.0898728634493</v>
      </c>
      <c r="T14">
        <f t="shared" si="6"/>
        <v>2509.6728144550261</v>
      </c>
      <c r="U14">
        <f t="shared" si="6"/>
        <v>2302.2804963405165</v>
      </c>
      <c r="V14">
        <f t="shared" si="6"/>
        <v>2611.3848308936381</v>
      </c>
      <c r="W14">
        <f t="shared" si="6"/>
        <v>4624.1617277816176</v>
      </c>
      <c r="X14">
        <f t="shared" si="6"/>
        <v>1919.8551406928918</v>
      </c>
      <c r="Y14">
        <f t="shared" si="6"/>
        <v>2099.5253947364777</v>
      </c>
      <c r="Z14">
        <f t="shared" si="6"/>
        <v>4832.2342797995834</v>
      </c>
      <c r="AA14">
        <f t="shared" si="6"/>
        <v>1924.6171148886428</v>
      </c>
      <c r="AC14">
        <f>AVERAGE(R14:S14)</f>
        <v>4598.6519299154706</v>
      </c>
      <c r="AE14">
        <f>+R14/$AC$14</f>
        <v>0.77549117465670936</v>
      </c>
      <c r="AF14">
        <f t="shared" ref="AF14:AN14" si="7">+S14/$AC$14</f>
        <v>1.2245088253432905</v>
      </c>
      <c r="AG14">
        <f t="shared" si="7"/>
        <v>0.5457409807706749</v>
      </c>
      <c r="AH14">
        <f t="shared" si="7"/>
        <v>0.50064247771473225</v>
      </c>
      <c r="AI14">
        <f t="shared" si="7"/>
        <v>0.5678587705031285</v>
      </c>
      <c r="AJ14">
        <f t="shared" si="7"/>
        <v>1.0055472338970033</v>
      </c>
      <c r="AK14">
        <f t="shared" si="7"/>
        <v>0.41748215997904004</v>
      </c>
      <c r="AL14">
        <f t="shared" si="7"/>
        <v>0.45655236072086669</v>
      </c>
      <c r="AM14">
        <f t="shared" si="7"/>
        <v>1.0507936572378085</v>
      </c>
      <c r="AN14">
        <f t="shared" si="7"/>
        <v>0.41851767522749211</v>
      </c>
      <c r="AP14" t="s">
        <v>666</v>
      </c>
      <c r="AT14" s="125" t="s">
        <v>416</v>
      </c>
      <c r="AU14" s="125"/>
      <c r="AV14" s="125"/>
    </row>
    <row r="15" spans="1:57" x14ac:dyDescent="0.25">
      <c r="B15" s="75" t="s">
        <v>800</v>
      </c>
      <c r="AD15" t="s">
        <v>397</v>
      </c>
      <c r="AE15">
        <f>AVERAGE(AE14:AF14)</f>
        <v>1</v>
      </c>
      <c r="AG15" s="125">
        <f>AVERAGE(AG14:AH14)</f>
        <v>0.52319172924270352</v>
      </c>
      <c r="AI15">
        <f>AVERAGE(AI14:AJ14)</f>
        <v>0.78670300220006584</v>
      </c>
      <c r="AK15" s="125">
        <f>AVERAGE(AK14:AL14)</f>
        <v>0.43701726034995336</v>
      </c>
      <c r="AM15">
        <f>AVERAGE(AM14:AN14)</f>
        <v>0.73465566623265033</v>
      </c>
    </row>
    <row r="16" spans="1:57" x14ac:dyDescent="0.25">
      <c r="AD16" t="s">
        <v>398</v>
      </c>
      <c r="AE16">
        <f>STDEV(AE14:AF14)/SQRT(2)</f>
        <v>0.22450882534329045</v>
      </c>
      <c r="AG16" s="125">
        <f>STDEV(AG14:AH14)/SQRT(2)</f>
        <v>2.2549251527971322E-2</v>
      </c>
      <c r="AI16">
        <f>STDEV(AI14:AJ14)/SQRT(2)</f>
        <v>0.21884423169693765</v>
      </c>
      <c r="AK16" s="125">
        <f>STDEV(AK14:AL14)/SQRT(2)</f>
        <v>1.9535100370913328E-2</v>
      </c>
      <c r="AM16">
        <f>STDEV(AM14:AN14)/SQRT(2)</f>
        <v>0.31613799100515816</v>
      </c>
    </row>
    <row r="17" spans="1:57" x14ac:dyDescent="0.25">
      <c r="AM17" t="s">
        <v>801</v>
      </c>
      <c r="AO17" s="28" t="s">
        <v>667</v>
      </c>
      <c r="AP17" t="s">
        <v>670</v>
      </c>
      <c r="AT17" t="s">
        <v>671</v>
      </c>
      <c r="AX17" s="10" t="s">
        <v>677</v>
      </c>
      <c r="AY17" s="10"/>
      <c r="AZ17" s="10"/>
      <c r="BA17" s="10"/>
      <c r="BB17" s="10"/>
      <c r="BC17" s="10"/>
      <c r="BD17" s="10"/>
      <c r="BE17" s="10"/>
    </row>
    <row r="18" spans="1:57" x14ac:dyDescent="0.25">
      <c r="C18" t="s">
        <v>24</v>
      </c>
      <c r="AO18" s="28" t="s">
        <v>780</v>
      </c>
      <c r="AX18" s="10"/>
      <c r="AY18" s="10" t="s">
        <v>675</v>
      </c>
      <c r="AZ18" s="10"/>
      <c r="BA18" s="10"/>
      <c r="BB18" s="10"/>
      <c r="BC18" s="10" t="s">
        <v>676</v>
      </c>
      <c r="BD18" s="10"/>
      <c r="BE18" s="10"/>
    </row>
    <row r="19" spans="1:57" x14ac:dyDescent="0.25">
      <c r="AP19" t="s">
        <v>672</v>
      </c>
    </row>
    <row r="23" spans="1:57" x14ac:dyDescent="0.25">
      <c r="A23" s="15" t="s">
        <v>559</v>
      </c>
      <c r="B23" s="15" t="s">
        <v>560</v>
      </c>
      <c r="C23" s="15" t="s">
        <v>561</v>
      </c>
      <c r="D23" s="15" t="s">
        <v>6</v>
      </c>
      <c r="E23" s="81">
        <v>40205</v>
      </c>
      <c r="F23" s="81">
        <v>28405</v>
      </c>
      <c r="G23" s="81">
        <v>24958</v>
      </c>
      <c r="H23" s="81">
        <v>16765</v>
      </c>
      <c r="I23" s="81">
        <v>12529</v>
      </c>
      <c r="J23" s="81">
        <v>10831</v>
      </c>
      <c r="K23" s="81">
        <v>16194</v>
      </c>
      <c r="L23" s="81">
        <v>31964</v>
      </c>
      <c r="M23" s="81">
        <v>12968</v>
      </c>
      <c r="N23" s="81">
        <v>12379</v>
      </c>
      <c r="R23">
        <f t="shared" ref="R23:AA23" si="8">+E23/W$1</f>
        <v>41923.869399423398</v>
      </c>
      <c r="S23">
        <f t="shared" si="8"/>
        <v>31240.450749743413</v>
      </c>
      <c r="T23">
        <f t="shared" si="8"/>
        <v>26417.719992901115</v>
      </c>
      <c r="U23">
        <f t="shared" si="8"/>
        <v>16723.454298591318</v>
      </c>
      <c r="V23">
        <f t="shared" si="8"/>
        <v>11923.484164091249</v>
      </c>
      <c r="W23">
        <f t="shared" si="8"/>
        <v>9833.9477073635771</v>
      </c>
      <c r="X23">
        <f t="shared" si="8"/>
        <v>15607.497062440107</v>
      </c>
      <c r="Y23">
        <f t="shared" si="8"/>
        <v>32109.679290601329</v>
      </c>
      <c r="Z23">
        <f t="shared" si="8"/>
        <v>13164.792886647268</v>
      </c>
      <c r="AA23">
        <f t="shared" si="8"/>
        <v>12180.386127406191</v>
      </c>
      <c r="AC23">
        <f>AVERAGE(R23:S23)</f>
        <v>36582.160074583408</v>
      </c>
      <c r="AE23">
        <f>+R23/$AC23</f>
        <v>1.146019516451444</v>
      </c>
      <c r="AF23">
        <f t="shared" ref="AF23:AN23" si="9">+S23/$AC23</f>
        <v>0.85398048354855582</v>
      </c>
      <c r="AG23">
        <f t="shared" si="9"/>
        <v>0.72214762438961733</v>
      </c>
      <c r="AH23">
        <f t="shared" si="9"/>
        <v>0.45714780823482476</v>
      </c>
      <c r="AI23">
        <f t="shared" si="9"/>
        <v>0.32593712727137347</v>
      </c>
      <c r="AJ23">
        <f t="shared" si="9"/>
        <v>0.26881812575622122</v>
      </c>
      <c r="AK23">
        <f t="shared" si="9"/>
        <v>0.42664230407990317</v>
      </c>
      <c r="AL23">
        <f t="shared" si="9"/>
        <v>0.87774147904706501</v>
      </c>
      <c r="AM23">
        <f t="shared" si="9"/>
        <v>0.35986920564031749</v>
      </c>
      <c r="AN23">
        <f t="shared" si="9"/>
        <v>0.33295972962156745</v>
      </c>
    </row>
    <row r="24" spans="1:57" x14ac:dyDescent="0.25">
      <c r="A24" t="s">
        <v>781</v>
      </c>
      <c r="AD24" t="s">
        <v>397</v>
      </c>
      <c r="AE24">
        <f>AVERAGE(AE23:AF23)</f>
        <v>0.99999999999999989</v>
      </c>
      <c r="AG24" s="125">
        <f>AVERAGE(AG23:AH23)</f>
        <v>0.58964771631222102</v>
      </c>
      <c r="AI24" s="125">
        <f>AVERAGE(AI23:AJ23)</f>
        <v>0.29737762651379734</v>
      </c>
      <c r="AK24" s="125">
        <f>AVERAGE(AK23:AL23)</f>
        <v>0.65219189156348412</v>
      </c>
      <c r="AM24" s="125">
        <f>AVERAGE(AM23:AN23)</f>
        <v>0.34641446763094247</v>
      </c>
      <c r="AO24" t="s">
        <v>782</v>
      </c>
      <c r="AP24" t="s">
        <v>495</v>
      </c>
      <c r="AS24" s="125"/>
      <c r="AT24" s="125" t="s">
        <v>416</v>
      </c>
      <c r="AU24" s="125"/>
      <c r="AV24" s="125"/>
    </row>
    <row r="25" spans="1:57" x14ac:dyDescent="0.25">
      <c r="A25" s="31" t="s">
        <v>802</v>
      </c>
      <c r="B25" s="31"/>
      <c r="AD25" t="s">
        <v>398</v>
      </c>
      <c r="AE25">
        <f>STDEV(AE23:AF23)/SQRT(2)</f>
        <v>0.14601951645144426</v>
      </c>
      <c r="AG25" s="125">
        <f>STDEV(AG23:AH23)/SQRT(2)</f>
        <v>0.13249990807739623</v>
      </c>
      <c r="AI25" s="125">
        <f>STDEV(AI23:AJ23)/SQRT(2)</f>
        <v>2.8559500757576128E-2</v>
      </c>
      <c r="AK25" s="125">
        <f>STDEV(AK23:AL23)/SQRT(2)</f>
        <v>0.22554958748358081</v>
      </c>
      <c r="AM25" s="125">
        <f>STDEV(AM23:AN23)/SQRT(2)</f>
        <v>1.3454738009375021E-2</v>
      </c>
      <c r="AO25" t="s">
        <v>783</v>
      </c>
    </row>
    <row r="31" spans="1:57" x14ac:dyDescent="0.25">
      <c r="AE31" t="s">
        <v>661</v>
      </c>
      <c r="AF31" t="s">
        <v>662</v>
      </c>
      <c r="AG31" t="s">
        <v>533</v>
      </c>
      <c r="AH31" t="s">
        <v>556</v>
      </c>
      <c r="AJ31" t="s">
        <v>518</v>
      </c>
      <c r="AK31" t="s">
        <v>663</v>
      </c>
      <c r="AN31" t="s">
        <v>560</v>
      </c>
    </row>
    <row r="32" spans="1:57" x14ac:dyDescent="0.25">
      <c r="AD32">
        <v>0</v>
      </c>
      <c r="AE32">
        <v>0.92581144220236755</v>
      </c>
      <c r="AF32">
        <v>1.0787788140500432</v>
      </c>
      <c r="AG32">
        <v>1.0236026463438612</v>
      </c>
      <c r="AH32">
        <v>0.77549117465670936</v>
      </c>
      <c r="AJ32">
        <v>0.92581144220236755</v>
      </c>
      <c r="AK32">
        <v>1.0236026463438612</v>
      </c>
      <c r="AN32">
        <v>1.146019516451444</v>
      </c>
    </row>
    <row r="33" spans="30:40" x14ac:dyDescent="0.25">
      <c r="AD33">
        <v>0</v>
      </c>
      <c r="AE33">
        <v>1.0741885577976327</v>
      </c>
      <c r="AF33">
        <v>0.92122118594995694</v>
      </c>
      <c r="AG33">
        <v>0.97639735365613867</v>
      </c>
      <c r="AH33">
        <v>1.2245088253432905</v>
      </c>
      <c r="AJ33">
        <v>1.0741885577976327</v>
      </c>
      <c r="AK33">
        <v>0.97639735365613867</v>
      </c>
      <c r="AN33">
        <v>0.85398048354855582</v>
      </c>
    </row>
    <row r="34" spans="30:40" x14ac:dyDescent="0.25">
      <c r="AD34">
        <v>0</v>
      </c>
      <c r="AJ34">
        <v>1.0787788140500432</v>
      </c>
      <c r="AL34">
        <v>0.77549117465670936</v>
      </c>
      <c r="AN34">
        <v>0.72214762438961733</v>
      </c>
    </row>
    <row r="35" spans="30:40" x14ac:dyDescent="0.25">
      <c r="AD35">
        <v>0</v>
      </c>
      <c r="AJ35">
        <v>0.92122118594995694</v>
      </c>
      <c r="AK35">
        <v>1.2245088253432905</v>
      </c>
      <c r="AN35">
        <v>0.45714780823482476</v>
      </c>
    </row>
    <row r="36" spans="30:40" x14ac:dyDescent="0.25">
      <c r="AD36">
        <v>1</v>
      </c>
      <c r="AE36">
        <v>0.98049178690089278</v>
      </c>
      <c r="AF36">
        <v>1.2745317314514728</v>
      </c>
      <c r="AG36">
        <v>0.78471352135500494</v>
      </c>
      <c r="AH36">
        <v>0.5457409807706749</v>
      </c>
      <c r="AJ36">
        <v>0.98049178690089278</v>
      </c>
      <c r="AK36">
        <v>0.78471352135500494</v>
      </c>
      <c r="AN36">
        <v>0.32593712727137347</v>
      </c>
    </row>
    <row r="37" spans="30:40" x14ac:dyDescent="0.25">
      <c r="AD37">
        <v>1</v>
      </c>
      <c r="AE37">
        <v>0.88916552141132577</v>
      </c>
      <c r="AF37">
        <v>1.2823652768108795</v>
      </c>
      <c r="AG37">
        <v>0.24198917381232091</v>
      </c>
      <c r="AH37">
        <v>0.50064247771473225</v>
      </c>
      <c r="AJ37">
        <v>0.88916552141132577</v>
      </c>
      <c r="AL37">
        <v>0.24198917381232091</v>
      </c>
      <c r="AN37">
        <v>0.26881812575622122</v>
      </c>
    </row>
    <row r="38" spans="30:40" x14ac:dyDescent="0.25">
      <c r="AD38">
        <v>1</v>
      </c>
      <c r="AJ38">
        <v>1.2745317314514728</v>
      </c>
      <c r="AK38">
        <v>0.5457409807706749</v>
      </c>
      <c r="AN38">
        <v>0.42664230407990317</v>
      </c>
    </row>
    <row r="39" spans="30:40" x14ac:dyDescent="0.25">
      <c r="AD39">
        <v>1</v>
      </c>
      <c r="AJ39">
        <v>1.2823652768108795</v>
      </c>
      <c r="AK39">
        <v>0.50064247771473225</v>
      </c>
      <c r="AN39">
        <v>0.87774147904706501</v>
      </c>
    </row>
    <row r="40" spans="30:40" x14ac:dyDescent="0.25">
      <c r="AD40">
        <v>2</v>
      </c>
      <c r="AE40">
        <v>0.74183934170060861</v>
      </c>
      <c r="AF40">
        <v>1.3493717174726663</v>
      </c>
      <c r="AG40">
        <v>0.8130728656719296</v>
      </c>
      <c r="AH40">
        <v>0.5678587705031285</v>
      </c>
      <c r="AJ40">
        <v>0.74183934170060861</v>
      </c>
      <c r="AK40">
        <v>0.8130728656719296</v>
      </c>
      <c r="AN40">
        <v>0.35986920564031749</v>
      </c>
    </row>
    <row r="41" spans="30:40" x14ac:dyDescent="0.25">
      <c r="AD41">
        <v>2</v>
      </c>
      <c r="AE41">
        <v>0.88088095817827217</v>
      </c>
      <c r="AF41">
        <v>0.75444672336089713</v>
      </c>
      <c r="AG41">
        <v>1.2211649005894623</v>
      </c>
      <c r="AH41">
        <v>1.0055472338970033</v>
      </c>
      <c r="AJ41">
        <v>0.88088095817827217</v>
      </c>
      <c r="AK41">
        <v>1.2211649005894623</v>
      </c>
      <c r="AN41">
        <v>0.33295972962156745</v>
      </c>
    </row>
    <row r="42" spans="30:40" x14ac:dyDescent="0.25">
      <c r="AD42">
        <v>2</v>
      </c>
      <c r="AJ42">
        <v>1.3493717174726663</v>
      </c>
      <c r="AL42">
        <v>0.5678587705031285</v>
      </c>
    </row>
    <row r="43" spans="30:40" x14ac:dyDescent="0.25">
      <c r="AD43">
        <v>2</v>
      </c>
      <c r="AJ43">
        <v>0.75444672336089713</v>
      </c>
      <c r="AK43">
        <v>1.0055472338970033</v>
      </c>
    </row>
    <row r="44" spans="30:40" x14ac:dyDescent="0.25">
      <c r="AD44">
        <v>3</v>
      </c>
      <c r="AE44">
        <v>0.85465355565221779</v>
      </c>
      <c r="AF44">
        <v>0.74806416254443886</v>
      </c>
      <c r="AG44">
        <v>1.7308854693931353</v>
      </c>
      <c r="AH44">
        <v>0.41748215997904004</v>
      </c>
      <c r="AJ44">
        <v>0.85465355565221779</v>
      </c>
      <c r="AL44">
        <v>1.7308854693931353</v>
      </c>
    </row>
    <row r="45" spans="30:40" x14ac:dyDescent="0.25">
      <c r="AD45">
        <v>3</v>
      </c>
      <c r="AE45">
        <v>0.87911179234333436</v>
      </c>
      <c r="AF45">
        <v>0.8051035422009819</v>
      </c>
      <c r="AG45">
        <v>0.93193924749483859</v>
      </c>
      <c r="AH45">
        <v>0.45655236072086669</v>
      </c>
      <c r="AJ45">
        <v>0.87911179234333436</v>
      </c>
      <c r="AK45">
        <v>0.93193924749483859</v>
      </c>
    </row>
    <row r="46" spans="30:40" x14ac:dyDescent="0.25">
      <c r="AD46">
        <v>3</v>
      </c>
      <c r="AJ46">
        <v>0.74806416254443886</v>
      </c>
      <c r="AK46">
        <v>0.41748215997904004</v>
      </c>
    </row>
    <row r="47" spans="30:40" x14ac:dyDescent="0.25">
      <c r="AD47">
        <v>3</v>
      </c>
      <c r="AJ47">
        <v>0.8051035422009819</v>
      </c>
      <c r="AK47">
        <v>0.45655236072086669</v>
      </c>
    </row>
    <row r="48" spans="30:40" x14ac:dyDescent="0.25">
      <c r="AD48">
        <v>4</v>
      </c>
      <c r="AE48">
        <v>0.93954656642061518</v>
      </c>
      <c r="AF48">
        <v>0.81682048806902208</v>
      </c>
      <c r="AG48">
        <v>1.4066168937630146</v>
      </c>
      <c r="AH48">
        <v>1.0507936572378085</v>
      </c>
      <c r="AJ48">
        <v>0.93954656642061518</v>
      </c>
      <c r="AK48">
        <v>1.4066168937630146</v>
      </c>
    </row>
    <row r="49" spans="30:38" x14ac:dyDescent="0.25">
      <c r="AD49">
        <v>4</v>
      </c>
      <c r="AE49">
        <v>0.58977886961683434</v>
      </c>
      <c r="AF49">
        <v>0.81967975983192909</v>
      </c>
      <c r="AG49">
        <v>0.83584437145282664</v>
      </c>
      <c r="AH49">
        <v>0.41851767522749211</v>
      </c>
      <c r="AJ49">
        <v>0.58977886961683434</v>
      </c>
      <c r="AK49">
        <v>0.83584437145282664</v>
      </c>
    </row>
    <row r="50" spans="30:38" x14ac:dyDescent="0.25">
      <c r="AD50">
        <v>4</v>
      </c>
      <c r="AJ50">
        <v>0.81682048806902208</v>
      </c>
      <c r="AK50">
        <v>1.0507936572378085</v>
      </c>
    </row>
    <row r="51" spans="30:38" x14ac:dyDescent="0.25">
      <c r="AD51">
        <v>4</v>
      </c>
      <c r="AJ51">
        <v>0.81967975983192909</v>
      </c>
      <c r="AL51">
        <v>0.41851767522749211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23AC-9E78-48A7-B79D-D87C13772CD4}">
  <dimension ref="A1:P93"/>
  <sheetViews>
    <sheetView topLeftCell="A76" workbookViewId="0">
      <selection activeCell="C89" sqref="C89"/>
    </sheetView>
  </sheetViews>
  <sheetFormatPr baseColWidth="10" defaultRowHeight="15" x14ac:dyDescent="0.25"/>
  <cols>
    <col min="1" max="1" width="22" customWidth="1"/>
  </cols>
  <sheetData>
    <row r="1" spans="1:16" x14ac:dyDescent="0.25">
      <c r="A1" s="17" t="s">
        <v>1068</v>
      </c>
      <c r="B1" s="17"/>
      <c r="C1" s="17"/>
    </row>
    <row r="2" spans="1:16" x14ac:dyDescent="0.25">
      <c r="A2" t="s">
        <v>1069</v>
      </c>
      <c r="B2" s="137" t="s">
        <v>1070</v>
      </c>
      <c r="C2" t="s">
        <v>1071</v>
      </c>
      <c r="D2" t="s">
        <v>1072</v>
      </c>
      <c r="E2" t="s">
        <v>339</v>
      </c>
      <c r="F2" t="s">
        <v>1073</v>
      </c>
      <c r="G2" s="83">
        <v>7235.625</v>
      </c>
      <c r="H2" s="83">
        <v>6610.6530000000002</v>
      </c>
      <c r="I2">
        <v>6768.3710000000001</v>
      </c>
      <c r="J2">
        <v>6703.23</v>
      </c>
      <c r="K2">
        <v>7875.6670000000004</v>
      </c>
      <c r="L2">
        <v>8457.6530000000002</v>
      </c>
      <c r="M2">
        <v>7778.1909999999998</v>
      </c>
      <c r="N2">
        <v>7295.2089999999998</v>
      </c>
      <c r="O2">
        <v>7080.5870000000004</v>
      </c>
      <c r="P2">
        <v>7493.8329999999996</v>
      </c>
    </row>
    <row r="3" spans="1:16" x14ac:dyDescent="0.25">
      <c r="A3" t="s">
        <v>1074</v>
      </c>
      <c r="B3" s="137" t="s">
        <v>1075</v>
      </c>
      <c r="C3" t="s">
        <v>1076</v>
      </c>
      <c r="D3" t="s">
        <v>1077</v>
      </c>
      <c r="E3" t="s">
        <v>81</v>
      </c>
      <c r="F3" t="s">
        <v>1078</v>
      </c>
      <c r="G3" s="83">
        <v>541.17200000000003</v>
      </c>
      <c r="H3" s="83">
        <v>498.613</v>
      </c>
      <c r="I3">
        <v>508.32100000000003</v>
      </c>
      <c r="J3">
        <v>523.79999999999995</v>
      </c>
      <c r="K3">
        <v>585.36699999999996</v>
      </c>
      <c r="L3">
        <v>647.36800000000005</v>
      </c>
      <c r="M3">
        <v>593.38199999999995</v>
      </c>
      <c r="N3">
        <v>598.38499999999999</v>
      </c>
      <c r="O3">
        <v>660.34699999999998</v>
      </c>
      <c r="P3">
        <v>676.85599999999999</v>
      </c>
    </row>
    <row r="4" spans="1:16" x14ac:dyDescent="0.25">
      <c r="A4" t="s">
        <v>1079</v>
      </c>
      <c r="B4" s="137" t="s">
        <v>1080</v>
      </c>
      <c r="C4" t="s">
        <v>1081</v>
      </c>
      <c r="D4" t="s">
        <v>1081</v>
      </c>
      <c r="E4" t="s">
        <v>339</v>
      </c>
      <c r="F4" t="s">
        <v>1082</v>
      </c>
      <c r="G4" s="83">
        <v>965.71</v>
      </c>
      <c r="H4" s="83">
        <v>800.66399999999999</v>
      </c>
      <c r="I4">
        <v>904.15300000000002</v>
      </c>
      <c r="J4">
        <v>1019.266</v>
      </c>
      <c r="K4">
        <v>1031.6880000000001</v>
      </c>
      <c r="L4">
        <v>1074.6880000000001</v>
      </c>
      <c r="M4">
        <v>916.66499999999996</v>
      </c>
      <c r="N4">
        <v>827.06399999999996</v>
      </c>
      <c r="O4">
        <v>877.86199999999997</v>
      </c>
      <c r="P4">
        <v>803.05700000000002</v>
      </c>
    </row>
    <row r="5" spans="1:16" x14ac:dyDescent="0.25">
      <c r="A5" t="s">
        <v>1051</v>
      </c>
      <c r="B5" s="137" t="s">
        <v>1052</v>
      </c>
      <c r="C5" t="s">
        <v>1053</v>
      </c>
      <c r="D5" t="s">
        <v>1053</v>
      </c>
      <c r="E5" t="s">
        <v>22</v>
      </c>
      <c r="F5" t="s">
        <v>1083</v>
      </c>
      <c r="G5" s="83">
        <v>3203.1930000000002</v>
      </c>
      <c r="H5" s="83">
        <v>2956.78</v>
      </c>
      <c r="I5">
        <v>3160.6640000000002</v>
      </c>
      <c r="J5">
        <v>3344.1129999999998</v>
      </c>
      <c r="K5">
        <v>2772.6060000000002</v>
      </c>
      <c r="L5">
        <v>2979.5610000000001</v>
      </c>
      <c r="M5">
        <v>2709.5320000000002</v>
      </c>
      <c r="N5">
        <v>2611.192</v>
      </c>
      <c r="O5">
        <v>3300.72</v>
      </c>
      <c r="P5">
        <v>2898.2429999999999</v>
      </c>
    </row>
    <row r="6" spans="1:16" x14ac:dyDescent="0.25">
      <c r="A6" t="s">
        <v>1084</v>
      </c>
      <c r="B6" s="137" t="s">
        <v>1085</v>
      </c>
      <c r="C6" t="s">
        <v>1086</v>
      </c>
      <c r="D6" t="s">
        <v>1086</v>
      </c>
      <c r="E6" t="s">
        <v>238</v>
      </c>
      <c r="F6" t="s">
        <v>1087</v>
      </c>
      <c r="G6" s="83">
        <v>1289.4849999999999</v>
      </c>
      <c r="H6" s="83">
        <v>1303.1120000000001</v>
      </c>
      <c r="I6">
        <v>1910.934</v>
      </c>
      <c r="J6">
        <v>1595.0519999999999</v>
      </c>
      <c r="K6">
        <v>1828.2339999999999</v>
      </c>
      <c r="L6">
        <v>2226.3319999999999</v>
      </c>
      <c r="M6">
        <v>2371.8809999999999</v>
      </c>
      <c r="N6">
        <v>1708.2940000000001</v>
      </c>
      <c r="O6">
        <v>1561.1890000000001</v>
      </c>
      <c r="P6">
        <v>2425.1120000000001</v>
      </c>
    </row>
    <row r="7" spans="1:16" x14ac:dyDescent="0.25">
      <c r="A7" t="s">
        <v>1088</v>
      </c>
      <c r="B7" s="137" t="s">
        <v>1089</v>
      </c>
      <c r="C7" t="s">
        <v>1090</v>
      </c>
      <c r="D7" t="s">
        <v>1090</v>
      </c>
      <c r="E7" t="s">
        <v>317</v>
      </c>
      <c r="F7" t="s">
        <v>1091</v>
      </c>
      <c r="G7" s="83">
        <v>1024.115</v>
      </c>
      <c r="H7" s="83">
        <v>883.62199999999996</v>
      </c>
      <c r="I7">
        <v>951.26199999999994</v>
      </c>
      <c r="J7">
        <v>1021.4589999999999</v>
      </c>
      <c r="K7">
        <v>1214.6220000000001</v>
      </c>
      <c r="L7">
        <v>1309.297</v>
      </c>
      <c r="M7">
        <v>1158.942</v>
      </c>
      <c r="N7">
        <v>1104.2940000000001</v>
      </c>
      <c r="O7">
        <v>1194.4059999999999</v>
      </c>
      <c r="P7">
        <v>1217.8050000000001</v>
      </c>
    </row>
    <row r="8" spans="1:16" x14ac:dyDescent="0.25">
      <c r="A8" t="s">
        <v>1092</v>
      </c>
      <c r="B8" s="137" t="s">
        <v>1093</v>
      </c>
      <c r="C8" t="s">
        <v>1094</v>
      </c>
      <c r="D8" t="s">
        <v>1094</v>
      </c>
      <c r="E8" t="s">
        <v>1095</v>
      </c>
      <c r="F8" t="s">
        <v>1096</v>
      </c>
      <c r="G8" s="83">
        <v>919.67700000000002</v>
      </c>
      <c r="H8" s="83">
        <v>891.01499999999999</v>
      </c>
      <c r="I8">
        <v>1030.3150000000001</v>
      </c>
      <c r="J8">
        <v>1070.664</v>
      </c>
      <c r="K8">
        <v>1049.8589999999999</v>
      </c>
      <c r="L8">
        <v>1000.922</v>
      </c>
      <c r="M8">
        <v>1071.425</v>
      </c>
      <c r="N8">
        <v>1050.9880000000001</v>
      </c>
      <c r="O8">
        <v>914.76900000000001</v>
      </c>
      <c r="P8">
        <v>1019.345</v>
      </c>
    </row>
    <row r="9" spans="1:16" x14ac:dyDescent="0.25">
      <c r="A9" t="s">
        <v>1097</v>
      </c>
      <c r="B9" s="137" t="s">
        <v>1093</v>
      </c>
      <c r="C9" t="s">
        <v>1094</v>
      </c>
      <c r="D9" t="s">
        <v>1098</v>
      </c>
      <c r="E9" t="s">
        <v>339</v>
      </c>
      <c r="F9" t="s">
        <v>1099</v>
      </c>
      <c r="G9" s="83">
        <v>273.75700000000001</v>
      </c>
      <c r="H9" s="83">
        <v>267.404</v>
      </c>
      <c r="I9">
        <v>274.12</v>
      </c>
      <c r="J9">
        <v>277.80700000000002</v>
      </c>
      <c r="K9">
        <v>427.97699999999998</v>
      </c>
      <c r="L9">
        <v>382.62299999999999</v>
      </c>
      <c r="M9">
        <v>442.12799999999999</v>
      </c>
      <c r="N9">
        <v>429.47800000000001</v>
      </c>
      <c r="O9">
        <v>452.82299999999998</v>
      </c>
      <c r="P9">
        <v>485.06799999999998</v>
      </c>
    </row>
    <row r="10" spans="1:16" x14ac:dyDescent="0.25">
      <c r="A10" t="s">
        <v>1100</v>
      </c>
      <c r="B10" s="137" t="s">
        <v>1093</v>
      </c>
      <c r="C10" t="s">
        <v>1094</v>
      </c>
      <c r="D10" t="s">
        <v>1101</v>
      </c>
      <c r="E10" t="s">
        <v>33</v>
      </c>
      <c r="F10" t="s">
        <v>1102</v>
      </c>
      <c r="G10" s="83">
        <v>144.68299999999999</v>
      </c>
      <c r="H10" s="83">
        <v>133.62299999999999</v>
      </c>
      <c r="I10">
        <v>195.14599999999999</v>
      </c>
      <c r="J10">
        <v>176.779</v>
      </c>
      <c r="K10">
        <v>238.31299999999999</v>
      </c>
      <c r="L10">
        <v>201.18100000000001</v>
      </c>
      <c r="M10">
        <v>334.77199999999999</v>
      </c>
      <c r="N10">
        <v>319.73599999999999</v>
      </c>
      <c r="O10">
        <v>299.58600000000001</v>
      </c>
      <c r="P10">
        <v>353.51900000000001</v>
      </c>
    </row>
    <row r="11" spans="1:16" x14ac:dyDescent="0.25">
      <c r="A11" t="s">
        <v>1103</v>
      </c>
      <c r="B11" s="137" t="s">
        <v>1093</v>
      </c>
      <c r="C11" t="s">
        <v>1094</v>
      </c>
      <c r="D11" t="s">
        <v>1094</v>
      </c>
      <c r="E11" t="s">
        <v>1095</v>
      </c>
      <c r="F11" t="s">
        <v>1104</v>
      </c>
      <c r="G11" s="83">
        <v>310.90899999999999</v>
      </c>
      <c r="H11" s="83">
        <v>297.428</v>
      </c>
      <c r="I11">
        <v>306.32299999999998</v>
      </c>
      <c r="J11">
        <v>314.89100000000002</v>
      </c>
      <c r="K11">
        <v>179.06899999999999</v>
      </c>
      <c r="L11">
        <v>151.97300000000001</v>
      </c>
      <c r="M11">
        <v>166.404</v>
      </c>
      <c r="N11">
        <v>149.41</v>
      </c>
      <c r="O11">
        <v>145.20099999999999</v>
      </c>
      <c r="P11">
        <v>147.417</v>
      </c>
    </row>
    <row r="12" spans="1:16" x14ac:dyDescent="0.25">
      <c r="A12" t="s">
        <v>1105</v>
      </c>
      <c r="B12" s="137" t="s">
        <v>1106</v>
      </c>
      <c r="C12" t="s">
        <v>1107</v>
      </c>
      <c r="D12" t="s">
        <v>1108</v>
      </c>
      <c r="E12" t="s">
        <v>33</v>
      </c>
      <c r="F12" t="s">
        <v>1109</v>
      </c>
      <c r="G12" s="83">
        <v>98.146000000000001</v>
      </c>
      <c r="H12" s="83">
        <v>140.99700000000001</v>
      </c>
      <c r="I12">
        <v>127.73099999999999</v>
      </c>
      <c r="J12">
        <v>119.139</v>
      </c>
      <c r="K12">
        <v>164.03899999999999</v>
      </c>
      <c r="L12">
        <v>183.55500000000001</v>
      </c>
      <c r="M12">
        <v>143.19999999999999</v>
      </c>
      <c r="N12">
        <v>171.47</v>
      </c>
      <c r="O12">
        <v>116.723</v>
      </c>
      <c r="P12">
        <v>195.541</v>
      </c>
    </row>
    <row r="13" spans="1:16" x14ac:dyDescent="0.25">
      <c r="A13" t="s">
        <v>1110</v>
      </c>
      <c r="B13" s="137" t="s">
        <v>1111</v>
      </c>
      <c r="C13" t="s">
        <v>1112</v>
      </c>
      <c r="D13" t="s">
        <v>1113</v>
      </c>
      <c r="E13" t="s">
        <v>1114</v>
      </c>
      <c r="F13" t="s">
        <v>1115</v>
      </c>
      <c r="G13" s="83">
        <v>304.46199999999999</v>
      </c>
      <c r="H13" s="83">
        <v>276.27800000000002</v>
      </c>
      <c r="I13">
        <v>300.92099999999999</v>
      </c>
      <c r="J13">
        <v>324.22000000000003</v>
      </c>
      <c r="K13">
        <v>338.19299999999998</v>
      </c>
      <c r="L13">
        <v>359.48</v>
      </c>
      <c r="M13">
        <v>335.13200000000001</v>
      </c>
      <c r="N13">
        <v>351.06</v>
      </c>
      <c r="O13">
        <v>212.78100000000001</v>
      </c>
      <c r="P13">
        <v>320.084</v>
      </c>
    </row>
    <row r="14" spans="1:16" x14ac:dyDescent="0.25">
      <c r="A14" t="s">
        <v>1116</v>
      </c>
      <c r="B14" s="137" t="s">
        <v>1111</v>
      </c>
      <c r="C14" t="s">
        <v>1112</v>
      </c>
      <c r="D14" t="s">
        <v>1117</v>
      </c>
      <c r="E14" t="s">
        <v>33</v>
      </c>
      <c r="F14" t="s">
        <v>1118</v>
      </c>
      <c r="G14" s="83">
        <v>211.358</v>
      </c>
      <c r="H14" s="83">
        <v>191.42099999999999</v>
      </c>
      <c r="I14">
        <v>216.654</v>
      </c>
      <c r="J14">
        <v>211.792</v>
      </c>
      <c r="K14">
        <v>207.376</v>
      </c>
      <c r="L14">
        <v>216.09</v>
      </c>
      <c r="M14">
        <v>250.38200000000001</v>
      </c>
      <c r="N14">
        <v>235.732</v>
      </c>
      <c r="O14">
        <v>137.387</v>
      </c>
      <c r="P14">
        <v>182.864</v>
      </c>
    </row>
    <row r="15" spans="1:16" x14ac:dyDescent="0.25">
      <c r="A15" t="s">
        <v>1119</v>
      </c>
      <c r="B15" s="137" t="s">
        <v>1120</v>
      </c>
      <c r="C15" t="s">
        <v>1121</v>
      </c>
      <c r="D15" t="s">
        <v>1122</v>
      </c>
      <c r="E15" t="s">
        <v>1123</v>
      </c>
      <c r="F15" t="s">
        <v>1124</v>
      </c>
      <c r="G15" s="83">
        <v>197.988</v>
      </c>
      <c r="H15" s="83">
        <v>216.971</v>
      </c>
      <c r="I15">
        <v>215.393</v>
      </c>
      <c r="J15">
        <v>235.374</v>
      </c>
      <c r="K15">
        <v>232.042</v>
      </c>
      <c r="L15">
        <v>253.67099999999999</v>
      </c>
      <c r="M15">
        <v>246.36</v>
      </c>
      <c r="N15">
        <v>238.79400000000001</v>
      </c>
      <c r="O15">
        <v>137.054</v>
      </c>
      <c r="P15">
        <v>216.70500000000001</v>
      </c>
    </row>
    <row r="16" spans="1:16" x14ac:dyDescent="0.25">
      <c r="A16" t="s">
        <v>1125</v>
      </c>
      <c r="B16" s="137" t="s">
        <v>1126</v>
      </c>
      <c r="C16" t="s">
        <v>1127</v>
      </c>
      <c r="D16" t="s">
        <v>1128</v>
      </c>
      <c r="E16" t="s">
        <v>22</v>
      </c>
      <c r="F16" t="s">
        <v>1129</v>
      </c>
      <c r="G16" s="83">
        <v>301.67899999999997</v>
      </c>
      <c r="H16" s="83">
        <v>380.34899999999999</v>
      </c>
      <c r="I16">
        <v>307.61399999999998</v>
      </c>
      <c r="J16">
        <v>344.858</v>
      </c>
      <c r="K16">
        <v>394.42899999999997</v>
      </c>
      <c r="L16">
        <v>393.25700000000001</v>
      </c>
      <c r="M16">
        <v>392.56400000000002</v>
      </c>
      <c r="N16">
        <v>366.62400000000002</v>
      </c>
      <c r="O16">
        <v>391.29399999999998</v>
      </c>
    </row>
    <row r="17" spans="1:16" x14ac:dyDescent="0.25">
      <c r="A17" t="s">
        <v>1130</v>
      </c>
      <c r="B17" s="137" t="s">
        <v>1131</v>
      </c>
      <c r="C17" t="s">
        <v>1132</v>
      </c>
      <c r="D17" t="s">
        <v>1133</v>
      </c>
      <c r="E17" t="s">
        <v>317</v>
      </c>
      <c r="F17" t="s">
        <v>1134</v>
      </c>
      <c r="G17" s="83">
        <v>15.086</v>
      </c>
      <c r="H17" s="83">
        <v>24.966000000000001</v>
      </c>
      <c r="I17">
        <v>54.268000000000001</v>
      </c>
      <c r="J17">
        <v>49.031999999999996</v>
      </c>
      <c r="K17">
        <v>123.506</v>
      </c>
      <c r="L17">
        <v>119.31399999999999</v>
      </c>
      <c r="M17">
        <v>259.37099999999998</v>
      </c>
      <c r="N17">
        <v>69.545000000000002</v>
      </c>
      <c r="O17">
        <v>46.281999999999996</v>
      </c>
      <c r="P17">
        <v>140.00399999999999</v>
      </c>
    </row>
    <row r="19" spans="1:16" x14ac:dyDescent="0.25">
      <c r="A19" t="s">
        <v>1164</v>
      </c>
    </row>
    <row r="20" spans="1:16" x14ac:dyDescent="0.25">
      <c r="A20" t="s">
        <v>1135</v>
      </c>
      <c r="B20" t="s">
        <v>745</v>
      </c>
      <c r="C20" t="s">
        <v>745</v>
      </c>
      <c r="D20" t="s">
        <v>1136</v>
      </c>
      <c r="E20" t="s">
        <v>745</v>
      </c>
      <c r="F20" s="115">
        <v>1089</v>
      </c>
      <c r="G20" s="115">
        <v>2071</v>
      </c>
      <c r="H20" s="115">
        <v>2388</v>
      </c>
      <c r="I20" s="115">
        <v>2622</v>
      </c>
      <c r="J20" s="115">
        <v>1476</v>
      </c>
      <c r="K20" s="115">
        <v>1742</v>
      </c>
      <c r="M20" s="17" t="s">
        <v>1143</v>
      </c>
    </row>
    <row r="21" spans="1:16" x14ac:dyDescent="0.25">
      <c r="A21" t="s">
        <v>1137</v>
      </c>
      <c r="B21" s="115">
        <v>4047373</v>
      </c>
      <c r="C21" s="115">
        <v>3505190</v>
      </c>
      <c r="D21" s="115">
        <v>3649007</v>
      </c>
      <c r="E21" s="115">
        <v>3815689</v>
      </c>
      <c r="F21" s="115">
        <v>5863350</v>
      </c>
      <c r="G21" s="115">
        <v>6358295</v>
      </c>
      <c r="H21" s="115">
        <v>5738281</v>
      </c>
      <c r="I21" s="115">
        <v>5419644</v>
      </c>
      <c r="J21" s="115">
        <v>5360957</v>
      </c>
      <c r="K21" s="115">
        <v>5832121</v>
      </c>
    </row>
    <row r="22" spans="1:16" x14ac:dyDescent="0.25">
      <c r="A22" t="s">
        <v>1138</v>
      </c>
      <c r="B22" s="115">
        <v>10561</v>
      </c>
      <c r="C22" s="115">
        <v>7480</v>
      </c>
      <c r="D22" s="115">
        <v>12768</v>
      </c>
      <c r="E22" s="115">
        <v>8558</v>
      </c>
      <c r="F22" s="115">
        <v>8942</v>
      </c>
      <c r="G22" s="115">
        <v>8158</v>
      </c>
      <c r="H22" s="115">
        <v>20355</v>
      </c>
      <c r="I22" s="115">
        <v>20452</v>
      </c>
      <c r="J22" s="115">
        <v>5740</v>
      </c>
      <c r="K22" s="115">
        <v>13245</v>
      </c>
    </row>
    <row r="23" spans="1:16" x14ac:dyDescent="0.25">
      <c r="A23" t="s">
        <v>1139</v>
      </c>
      <c r="B23" s="115">
        <v>5197534</v>
      </c>
      <c r="C23" s="115">
        <v>4869023</v>
      </c>
      <c r="D23" s="115">
        <v>4935520</v>
      </c>
      <c r="E23" s="115">
        <v>4764231</v>
      </c>
      <c r="F23" s="115">
        <v>1413265</v>
      </c>
      <c r="G23" s="115">
        <v>1634863</v>
      </c>
      <c r="H23" s="115">
        <v>1403616</v>
      </c>
      <c r="I23" s="115">
        <v>1271692</v>
      </c>
      <c r="J23" s="115">
        <v>1339217</v>
      </c>
      <c r="K23" s="115">
        <v>746477</v>
      </c>
    </row>
    <row r="24" spans="1:16" x14ac:dyDescent="0.25">
      <c r="A24" t="s">
        <v>1140</v>
      </c>
      <c r="B24" s="115">
        <v>5951</v>
      </c>
      <c r="C24" s="115">
        <v>5993</v>
      </c>
      <c r="D24" s="115">
        <v>5507</v>
      </c>
      <c r="E24" s="115">
        <v>5297</v>
      </c>
      <c r="F24" s="115">
        <v>6701</v>
      </c>
      <c r="G24" s="115">
        <v>9785</v>
      </c>
      <c r="H24" s="115">
        <v>17028</v>
      </c>
      <c r="I24" s="115">
        <v>16727</v>
      </c>
      <c r="J24" s="115">
        <v>17449</v>
      </c>
      <c r="K24" s="115">
        <v>14271</v>
      </c>
    </row>
    <row r="25" spans="1:16" x14ac:dyDescent="0.25">
      <c r="A25" t="s">
        <v>1141</v>
      </c>
      <c r="B25" t="s">
        <v>745</v>
      </c>
      <c r="C25" t="s">
        <v>745</v>
      </c>
      <c r="D25" t="s">
        <v>745</v>
      </c>
      <c r="E25" t="s">
        <v>745</v>
      </c>
      <c r="F25" t="s">
        <v>745</v>
      </c>
      <c r="G25" t="s">
        <v>1142</v>
      </c>
      <c r="H25" t="s">
        <v>745</v>
      </c>
      <c r="I25" t="s">
        <v>745</v>
      </c>
      <c r="J25" t="s">
        <v>745</v>
      </c>
      <c r="K25" t="s">
        <v>745</v>
      </c>
      <c r="M25" s="17" t="s">
        <v>1143</v>
      </c>
    </row>
    <row r="26" spans="1:16" x14ac:dyDescent="0.25">
      <c r="A26" s="101" t="s">
        <v>1144</v>
      </c>
    </row>
    <row r="28" spans="1:16" x14ac:dyDescent="0.25">
      <c r="A28" t="s">
        <v>1145</v>
      </c>
      <c r="B28" s="115">
        <v>27150</v>
      </c>
      <c r="C28" s="115">
        <v>37585</v>
      </c>
      <c r="D28" s="115">
        <v>40675</v>
      </c>
      <c r="E28" s="115">
        <v>33670</v>
      </c>
      <c r="F28" s="115">
        <v>25848</v>
      </c>
      <c r="G28" s="115">
        <v>47859</v>
      </c>
      <c r="H28" s="115">
        <v>52107</v>
      </c>
      <c r="I28" s="115">
        <v>84071</v>
      </c>
      <c r="J28" s="115">
        <v>87635</v>
      </c>
      <c r="K28" s="115">
        <v>98465</v>
      </c>
    </row>
    <row r="29" spans="1:16" x14ac:dyDescent="0.25">
      <c r="A29" t="s">
        <v>1146</v>
      </c>
      <c r="B29" s="115">
        <v>515633</v>
      </c>
      <c r="C29" s="115">
        <v>462272</v>
      </c>
      <c r="D29" s="115">
        <v>480089</v>
      </c>
      <c r="E29" s="115">
        <v>501129</v>
      </c>
      <c r="F29" s="115">
        <v>568952</v>
      </c>
      <c r="G29" s="115">
        <v>620161</v>
      </c>
      <c r="H29" s="115">
        <v>552729</v>
      </c>
      <c r="I29" s="115">
        <v>541883</v>
      </c>
      <c r="J29" s="115">
        <v>607687</v>
      </c>
      <c r="K29" s="115">
        <v>621726</v>
      </c>
    </row>
    <row r="30" spans="1:16" x14ac:dyDescent="0.25">
      <c r="A30" s="101" t="s">
        <v>1144</v>
      </c>
    </row>
    <row r="32" spans="1:16" x14ac:dyDescent="0.25">
      <c r="A32" t="s">
        <v>1147</v>
      </c>
      <c r="B32" t="s">
        <v>1148</v>
      </c>
      <c r="C32" t="s">
        <v>1149</v>
      </c>
      <c r="D32" t="s">
        <v>1150</v>
      </c>
      <c r="E32" t="s">
        <v>1151</v>
      </c>
      <c r="F32" t="s">
        <v>1152</v>
      </c>
      <c r="G32" t="s">
        <v>745</v>
      </c>
      <c r="H32" t="s">
        <v>1153</v>
      </c>
      <c r="I32" t="s">
        <v>745</v>
      </c>
      <c r="J32" t="s">
        <v>745</v>
      </c>
      <c r="K32" t="s">
        <v>745</v>
      </c>
      <c r="M32" s="17" t="s">
        <v>1143</v>
      </c>
    </row>
    <row r="33" spans="1:13" x14ac:dyDescent="0.25">
      <c r="A33" t="s">
        <v>1154</v>
      </c>
      <c r="B33" s="115">
        <v>639940</v>
      </c>
      <c r="C33" s="115">
        <v>512163</v>
      </c>
      <c r="D33" s="115">
        <v>537246</v>
      </c>
      <c r="E33" s="115">
        <v>708557</v>
      </c>
      <c r="F33" s="115">
        <v>853398</v>
      </c>
      <c r="G33" s="115">
        <v>869031</v>
      </c>
      <c r="H33" s="115">
        <v>708195</v>
      </c>
      <c r="I33" s="115">
        <v>609227</v>
      </c>
      <c r="J33" s="115">
        <v>734483</v>
      </c>
      <c r="K33" s="115">
        <v>627819</v>
      </c>
    </row>
    <row r="34" spans="1:13" x14ac:dyDescent="0.25">
      <c r="A34" t="s">
        <v>1155</v>
      </c>
      <c r="B34" s="115">
        <v>4657</v>
      </c>
      <c r="C34" s="115">
        <v>1710</v>
      </c>
      <c r="D34" s="115">
        <v>1950</v>
      </c>
      <c r="E34" s="115">
        <v>2488</v>
      </c>
      <c r="F34" t="s">
        <v>745</v>
      </c>
      <c r="G34" s="115">
        <v>2906</v>
      </c>
      <c r="H34" s="115">
        <v>8092</v>
      </c>
      <c r="I34" s="115">
        <v>8601</v>
      </c>
      <c r="J34" s="115">
        <v>1714</v>
      </c>
      <c r="K34" s="115">
        <v>4575</v>
      </c>
      <c r="M34" t="s">
        <v>1156</v>
      </c>
    </row>
    <row r="35" spans="1:13" x14ac:dyDescent="0.25">
      <c r="A35" t="s">
        <v>1157</v>
      </c>
      <c r="B35" s="115">
        <v>393318</v>
      </c>
      <c r="C35" s="115">
        <v>344128</v>
      </c>
      <c r="D35" s="115">
        <v>489418</v>
      </c>
      <c r="E35" s="115">
        <v>385631</v>
      </c>
      <c r="F35" s="115">
        <v>265606</v>
      </c>
      <c r="G35" s="115">
        <v>300322</v>
      </c>
      <c r="H35" s="115">
        <v>249325</v>
      </c>
      <c r="I35" s="115">
        <v>212063</v>
      </c>
      <c r="J35" s="115">
        <v>248555</v>
      </c>
      <c r="K35" s="115">
        <v>231512</v>
      </c>
    </row>
    <row r="36" spans="1:13" x14ac:dyDescent="0.25">
      <c r="A36" t="s">
        <v>1158</v>
      </c>
      <c r="B36" t="s">
        <v>1159</v>
      </c>
      <c r="C36" s="115">
        <v>1122</v>
      </c>
      <c r="D36" s="115">
        <v>1431</v>
      </c>
      <c r="E36" s="115">
        <v>1555</v>
      </c>
      <c r="F36" s="115">
        <v>1891</v>
      </c>
      <c r="G36" s="115">
        <v>1469</v>
      </c>
      <c r="H36" s="115">
        <v>1449</v>
      </c>
      <c r="I36" s="115">
        <v>2293</v>
      </c>
      <c r="J36" s="115">
        <v>2488</v>
      </c>
      <c r="K36" s="115">
        <v>1336</v>
      </c>
      <c r="M36" t="s">
        <v>1160</v>
      </c>
    </row>
    <row r="37" spans="1:13" x14ac:dyDescent="0.25">
      <c r="A37" t="s">
        <v>1161</v>
      </c>
      <c r="B37" s="115">
        <v>5394</v>
      </c>
      <c r="C37" s="115">
        <v>4141</v>
      </c>
      <c r="D37" s="115">
        <v>6898</v>
      </c>
      <c r="E37" s="115">
        <v>6782</v>
      </c>
      <c r="F37" s="115">
        <v>10617</v>
      </c>
      <c r="G37" s="115">
        <v>9754</v>
      </c>
      <c r="H37" s="115">
        <v>14891</v>
      </c>
      <c r="I37" s="115">
        <v>13902</v>
      </c>
      <c r="J37" s="115">
        <v>5926</v>
      </c>
      <c r="K37" s="115">
        <v>6628</v>
      </c>
    </row>
    <row r="38" spans="1:13" x14ac:dyDescent="0.25">
      <c r="A38" t="s">
        <v>1162</v>
      </c>
      <c r="B38" s="115">
        <v>346218</v>
      </c>
      <c r="C38" s="115">
        <v>269162</v>
      </c>
      <c r="D38" s="115">
        <v>268530</v>
      </c>
      <c r="E38" s="115">
        <v>359977</v>
      </c>
      <c r="F38" s="115">
        <v>392351</v>
      </c>
      <c r="G38" s="115">
        <v>426791</v>
      </c>
      <c r="H38" s="115">
        <v>368451</v>
      </c>
      <c r="I38" s="115">
        <v>350243</v>
      </c>
      <c r="J38" s="115">
        <v>305867</v>
      </c>
      <c r="K38" s="115">
        <v>304545</v>
      </c>
    </row>
    <row r="39" spans="1:13" x14ac:dyDescent="0.25">
      <c r="A39" s="101" t="s">
        <v>1144</v>
      </c>
    </row>
    <row r="41" spans="1:13" x14ac:dyDescent="0.25">
      <c r="A41" t="s">
        <v>1054</v>
      </c>
      <c r="B41" s="115">
        <v>3746915</v>
      </c>
      <c r="C41" s="115">
        <v>3405140</v>
      </c>
      <c r="D41" s="115">
        <v>3686116</v>
      </c>
      <c r="E41" s="115">
        <v>3937267</v>
      </c>
      <c r="F41" s="115">
        <v>3415800</v>
      </c>
      <c r="G41" s="115">
        <v>3664043</v>
      </c>
      <c r="H41" s="115">
        <v>3298385</v>
      </c>
      <c r="I41" s="115">
        <v>3200701</v>
      </c>
      <c r="J41" s="115">
        <v>4161845</v>
      </c>
      <c r="K41" s="115">
        <v>3658293</v>
      </c>
    </row>
    <row r="42" spans="1:13" x14ac:dyDescent="0.25">
      <c r="A42" t="s">
        <v>1163</v>
      </c>
    </row>
    <row r="44" spans="1:13" x14ac:dyDescent="0.25">
      <c r="A44" t="s">
        <v>1165</v>
      </c>
      <c r="B44" s="115">
        <v>1457902</v>
      </c>
      <c r="C44" s="115">
        <v>1304005</v>
      </c>
      <c r="D44" s="115">
        <v>2017307</v>
      </c>
      <c r="E44" s="115">
        <v>1509266</v>
      </c>
      <c r="F44" s="115">
        <v>1997089</v>
      </c>
      <c r="G44" s="115">
        <v>2519248</v>
      </c>
      <c r="H44" s="115">
        <v>2539460</v>
      </c>
      <c r="I44" s="115">
        <v>1806106</v>
      </c>
      <c r="J44" s="115">
        <v>1630196</v>
      </c>
      <c r="K44" s="115">
        <v>2864278</v>
      </c>
    </row>
    <row r="45" spans="1:13" x14ac:dyDescent="0.25">
      <c r="A45" t="s">
        <v>1166</v>
      </c>
      <c r="B45" s="115">
        <v>3127</v>
      </c>
      <c r="C45" s="115">
        <v>3660</v>
      </c>
      <c r="D45" s="115">
        <v>6840</v>
      </c>
      <c r="E45" s="115">
        <v>11688</v>
      </c>
      <c r="F45" s="115">
        <v>3741</v>
      </c>
      <c r="G45" s="115">
        <v>4237</v>
      </c>
      <c r="H45" s="115">
        <v>9281</v>
      </c>
      <c r="I45" s="115">
        <v>4160</v>
      </c>
      <c r="J45" s="115">
        <v>2199</v>
      </c>
      <c r="K45" s="115">
        <v>4255</v>
      </c>
    </row>
    <row r="46" spans="1:13" x14ac:dyDescent="0.25">
      <c r="A46" t="s">
        <v>1167</v>
      </c>
      <c r="B46" t="s">
        <v>1168</v>
      </c>
      <c r="C46" t="s">
        <v>1169</v>
      </c>
      <c r="D46" t="s">
        <v>1170</v>
      </c>
      <c r="E46" t="s">
        <v>1171</v>
      </c>
      <c r="F46" t="s">
        <v>1172</v>
      </c>
      <c r="G46" s="115">
        <v>1099</v>
      </c>
      <c r="H46" t="s">
        <v>1173</v>
      </c>
      <c r="I46" t="s">
        <v>1174</v>
      </c>
      <c r="J46" s="115">
        <v>1353</v>
      </c>
      <c r="K46" s="115">
        <v>1155</v>
      </c>
      <c r="L46" t="s">
        <v>1175</v>
      </c>
    </row>
    <row r="47" spans="1:13" x14ac:dyDescent="0.25">
      <c r="A47" t="s">
        <v>1176</v>
      </c>
      <c r="B47" s="115">
        <v>183547</v>
      </c>
      <c r="C47" s="115">
        <v>339890</v>
      </c>
      <c r="D47" s="115">
        <v>411506</v>
      </c>
      <c r="E47" s="115">
        <v>555838</v>
      </c>
      <c r="F47" s="115">
        <v>417284</v>
      </c>
      <c r="G47" s="115">
        <v>412081</v>
      </c>
      <c r="H47" s="115">
        <v>588579</v>
      </c>
      <c r="I47" s="115">
        <v>434855</v>
      </c>
      <c r="J47" s="115">
        <v>441429</v>
      </c>
      <c r="K47" s="115">
        <v>402379</v>
      </c>
    </row>
    <row r="48" spans="1:13" x14ac:dyDescent="0.25">
      <c r="A48" s="101" t="s">
        <v>1144</v>
      </c>
    </row>
    <row r="50" spans="1:13" x14ac:dyDescent="0.25">
      <c r="A50" t="s">
        <v>1177</v>
      </c>
      <c r="B50" s="115">
        <v>1202258</v>
      </c>
      <c r="C50" s="115">
        <v>1020854</v>
      </c>
      <c r="D50" s="115">
        <v>1115011</v>
      </c>
      <c r="E50" s="115">
        <v>1211763</v>
      </c>
      <c r="F50" s="115">
        <v>1470357</v>
      </c>
      <c r="G50" s="115">
        <v>1584214</v>
      </c>
      <c r="H50" s="115">
        <v>1379799</v>
      </c>
      <c r="I50" s="115">
        <v>1330802</v>
      </c>
      <c r="J50" s="115">
        <v>1470970</v>
      </c>
      <c r="K50" s="115">
        <v>1494333</v>
      </c>
    </row>
    <row r="51" spans="1:13" x14ac:dyDescent="0.25">
      <c r="A51" t="s">
        <v>1178</v>
      </c>
    </row>
    <row r="53" spans="1:13" x14ac:dyDescent="0.25">
      <c r="A53" t="s">
        <v>1179</v>
      </c>
      <c r="B53" s="115">
        <v>21293</v>
      </c>
      <c r="C53" s="115">
        <v>47398</v>
      </c>
      <c r="D53" s="115">
        <v>28770</v>
      </c>
      <c r="E53" s="115">
        <v>58983</v>
      </c>
      <c r="F53" s="115">
        <v>16105</v>
      </c>
      <c r="G53" s="115">
        <v>33245</v>
      </c>
      <c r="H53" s="115">
        <v>15214</v>
      </c>
      <c r="I53" s="115">
        <v>38601</v>
      </c>
      <c r="J53" s="115">
        <v>10190</v>
      </c>
      <c r="K53" s="115">
        <v>16783</v>
      </c>
    </row>
    <row r="54" spans="1:13" x14ac:dyDescent="0.25">
      <c r="A54" t="s">
        <v>1180</v>
      </c>
      <c r="B54" s="115">
        <v>205520</v>
      </c>
      <c r="C54" s="115">
        <v>179575</v>
      </c>
      <c r="D54" s="115">
        <v>197694</v>
      </c>
      <c r="E54" s="115">
        <v>226942</v>
      </c>
      <c r="F54" s="115">
        <v>228422</v>
      </c>
      <c r="G54" s="115">
        <v>222938</v>
      </c>
      <c r="H54" s="115">
        <v>173151</v>
      </c>
      <c r="I54" s="115">
        <v>207845</v>
      </c>
      <c r="J54" s="115">
        <v>213183</v>
      </c>
      <c r="K54" s="115">
        <v>199570</v>
      </c>
    </row>
    <row r="55" spans="1:13" x14ac:dyDescent="0.25">
      <c r="A55" t="s">
        <v>1181</v>
      </c>
      <c r="B55" s="115">
        <v>95703</v>
      </c>
      <c r="C55" s="115">
        <v>101893</v>
      </c>
      <c r="D55" s="115">
        <v>105094</v>
      </c>
      <c r="E55" s="115">
        <v>115869</v>
      </c>
      <c r="F55" s="115">
        <v>138081</v>
      </c>
      <c r="G55" s="115">
        <v>173652</v>
      </c>
      <c r="H55" s="115">
        <v>132671</v>
      </c>
      <c r="I55" s="115">
        <v>131301</v>
      </c>
      <c r="J55" s="115">
        <v>73924</v>
      </c>
      <c r="K55" s="115">
        <v>116990</v>
      </c>
    </row>
    <row r="56" spans="1:13" x14ac:dyDescent="0.25">
      <c r="A56" t="s">
        <v>1182</v>
      </c>
      <c r="B56" s="115">
        <v>14510</v>
      </c>
      <c r="C56" s="115">
        <v>21469</v>
      </c>
      <c r="D56" s="115">
        <v>24145</v>
      </c>
      <c r="E56" s="115">
        <v>29065</v>
      </c>
      <c r="F56" s="115">
        <v>14666</v>
      </c>
      <c r="G56" s="115">
        <v>25034</v>
      </c>
      <c r="H56" s="115">
        <v>19093</v>
      </c>
      <c r="I56" s="115">
        <v>24099</v>
      </c>
      <c r="J56" s="115">
        <v>12472</v>
      </c>
      <c r="K56" s="115">
        <v>23165</v>
      </c>
    </row>
    <row r="57" spans="1:13" x14ac:dyDescent="0.25">
      <c r="A57" t="s">
        <v>1183</v>
      </c>
      <c r="B57" s="115">
        <v>113520</v>
      </c>
      <c r="C57" s="115">
        <v>85500</v>
      </c>
      <c r="D57" s="115">
        <v>99734</v>
      </c>
      <c r="E57" s="115">
        <v>72066</v>
      </c>
      <c r="F57" s="115">
        <v>130229</v>
      </c>
      <c r="G57" s="115">
        <v>108198</v>
      </c>
      <c r="H57" s="115">
        <v>101847</v>
      </c>
      <c r="I57" s="115">
        <v>67682</v>
      </c>
      <c r="J57" s="115">
        <v>62774</v>
      </c>
      <c r="K57" s="115">
        <v>96102</v>
      </c>
    </row>
    <row r="58" spans="1:13" x14ac:dyDescent="0.25">
      <c r="A58" t="s">
        <v>1184</v>
      </c>
      <c r="B58" s="115">
        <v>59825</v>
      </c>
      <c r="C58" s="115">
        <v>53809</v>
      </c>
      <c r="D58" s="115">
        <v>57196</v>
      </c>
      <c r="E58" s="115">
        <v>67280</v>
      </c>
      <c r="F58" s="115">
        <v>120711</v>
      </c>
      <c r="G58" s="115">
        <v>104711</v>
      </c>
      <c r="H58" s="115">
        <v>121023</v>
      </c>
      <c r="I58" s="115">
        <v>111449</v>
      </c>
      <c r="J58" s="115">
        <v>122605</v>
      </c>
      <c r="K58" s="115">
        <v>106418</v>
      </c>
    </row>
    <row r="59" spans="1:13" x14ac:dyDescent="0.25">
      <c r="A59" t="s">
        <v>1185</v>
      </c>
      <c r="B59" s="115">
        <v>175272</v>
      </c>
      <c r="C59" s="115">
        <v>167919</v>
      </c>
      <c r="D59" s="115">
        <v>238712</v>
      </c>
      <c r="E59" s="115">
        <v>233363</v>
      </c>
      <c r="F59" s="115">
        <v>181072</v>
      </c>
      <c r="G59" s="115">
        <v>161193</v>
      </c>
      <c r="H59" s="115">
        <v>210503</v>
      </c>
      <c r="I59" s="115">
        <v>204304</v>
      </c>
      <c r="J59" s="115">
        <v>196870</v>
      </c>
      <c r="K59" s="115">
        <v>215797</v>
      </c>
    </row>
    <row r="60" spans="1:13" x14ac:dyDescent="0.25">
      <c r="A60" t="s">
        <v>1186</v>
      </c>
      <c r="B60" s="115">
        <v>303188</v>
      </c>
      <c r="C60" s="115">
        <v>296543</v>
      </c>
      <c r="D60" s="115">
        <v>318485</v>
      </c>
      <c r="E60" s="115">
        <v>325545</v>
      </c>
      <c r="F60" s="115">
        <v>287159</v>
      </c>
      <c r="G60" s="115">
        <v>235122</v>
      </c>
      <c r="H60" s="115">
        <v>280275</v>
      </c>
      <c r="I60" s="115">
        <v>275518</v>
      </c>
      <c r="J60" s="115">
        <v>247481</v>
      </c>
      <c r="K60" s="115">
        <v>265901</v>
      </c>
    </row>
    <row r="61" spans="1:13" x14ac:dyDescent="0.25">
      <c r="A61" t="s">
        <v>1187</v>
      </c>
      <c r="B61" s="115">
        <v>77377</v>
      </c>
      <c r="C61" s="115">
        <v>68190</v>
      </c>
      <c r="D61" s="115">
        <v>133207</v>
      </c>
      <c r="E61" s="115">
        <v>129182</v>
      </c>
      <c r="F61" s="115">
        <v>155358</v>
      </c>
      <c r="G61" s="115">
        <v>143271</v>
      </c>
      <c r="H61" s="115">
        <v>222370</v>
      </c>
      <c r="I61" s="115">
        <v>199912</v>
      </c>
      <c r="J61" s="115">
        <v>183840</v>
      </c>
      <c r="K61" s="115">
        <v>204776</v>
      </c>
    </row>
    <row r="62" spans="1:13" x14ac:dyDescent="0.25">
      <c r="A62" t="s">
        <v>1188</v>
      </c>
      <c r="B62" t="s">
        <v>745</v>
      </c>
      <c r="C62" t="s">
        <v>745</v>
      </c>
      <c r="D62" t="s">
        <v>745</v>
      </c>
      <c r="E62" t="s">
        <v>745</v>
      </c>
      <c r="F62" t="s">
        <v>745</v>
      </c>
      <c r="G62" t="s">
        <v>745</v>
      </c>
      <c r="H62" t="s">
        <v>745</v>
      </c>
      <c r="I62" t="s">
        <v>745</v>
      </c>
      <c r="J62" t="s">
        <v>745</v>
      </c>
      <c r="K62" t="s">
        <v>745</v>
      </c>
      <c r="M62" s="17" t="s">
        <v>1143</v>
      </c>
    </row>
    <row r="63" spans="1:13" x14ac:dyDescent="0.25">
      <c r="A63" s="101" t="s">
        <v>1144</v>
      </c>
    </row>
    <row r="65" spans="1:13" x14ac:dyDescent="0.25">
      <c r="A65" t="s">
        <v>1189</v>
      </c>
      <c r="B65" s="115">
        <v>60260</v>
      </c>
      <c r="C65" s="115">
        <v>60390</v>
      </c>
      <c r="D65" s="115">
        <v>63948</v>
      </c>
      <c r="E65" s="115">
        <v>59254</v>
      </c>
      <c r="F65" s="115">
        <v>104956</v>
      </c>
      <c r="G65" s="115">
        <v>87550</v>
      </c>
      <c r="H65" s="115">
        <v>95862</v>
      </c>
      <c r="I65" s="115">
        <v>98486</v>
      </c>
      <c r="J65" s="115">
        <v>87088</v>
      </c>
      <c r="K65" s="115">
        <v>106942</v>
      </c>
    </row>
    <row r="66" spans="1:13" x14ac:dyDescent="0.25">
      <c r="A66" t="s">
        <v>1190</v>
      </c>
      <c r="B66" s="115">
        <v>112896</v>
      </c>
      <c r="C66" s="115">
        <v>89578</v>
      </c>
      <c r="D66" s="115">
        <v>132874</v>
      </c>
      <c r="E66" s="115">
        <v>131159</v>
      </c>
      <c r="F66" s="115">
        <v>252667</v>
      </c>
      <c r="G66" s="115">
        <v>238229</v>
      </c>
      <c r="H66" s="115">
        <v>301610</v>
      </c>
      <c r="I66" s="115">
        <v>267507</v>
      </c>
      <c r="J66" s="115">
        <v>320900</v>
      </c>
      <c r="K66" s="115">
        <v>350843</v>
      </c>
    </row>
    <row r="67" spans="1:13" x14ac:dyDescent="0.25">
      <c r="A67" t="s">
        <v>1191</v>
      </c>
      <c r="B67" s="115">
        <v>181082</v>
      </c>
      <c r="C67" s="115">
        <v>184348</v>
      </c>
      <c r="D67" s="115">
        <v>156636</v>
      </c>
      <c r="E67" s="115">
        <v>178353</v>
      </c>
      <c r="F67" s="115">
        <v>180188</v>
      </c>
      <c r="G67" s="115">
        <v>169784</v>
      </c>
      <c r="H67" s="115">
        <v>166780</v>
      </c>
      <c r="I67" s="115">
        <v>181869</v>
      </c>
      <c r="J67" s="115">
        <v>189044</v>
      </c>
      <c r="K67" s="115">
        <v>174128</v>
      </c>
      <c r="M67" s="101" t="s">
        <v>1144</v>
      </c>
    </row>
    <row r="68" spans="1:13" x14ac:dyDescent="0.25">
      <c r="A68" t="s">
        <v>1193</v>
      </c>
      <c r="B68" s="115">
        <v>2721</v>
      </c>
      <c r="C68" s="115">
        <v>1443</v>
      </c>
      <c r="D68" t="s">
        <v>1194</v>
      </c>
      <c r="E68" s="115">
        <v>1435</v>
      </c>
      <c r="F68" s="115">
        <v>1439</v>
      </c>
      <c r="G68" s="115">
        <v>1448</v>
      </c>
      <c r="H68" s="115">
        <v>1887</v>
      </c>
      <c r="I68" s="115">
        <v>2660</v>
      </c>
      <c r="J68" s="115">
        <v>1838</v>
      </c>
      <c r="K68" s="115">
        <v>1486</v>
      </c>
    </row>
    <row r="69" spans="1:13" x14ac:dyDescent="0.25">
      <c r="A69" t="s">
        <v>1192</v>
      </c>
      <c r="B69" s="115">
        <v>130892</v>
      </c>
      <c r="C69" s="115">
        <v>110806</v>
      </c>
      <c r="D69" s="115">
        <v>180359</v>
      </c>
      <c r="E69" s="115">
        <v>156562</v>
      </c>
      <c r="F69" s="115">
        <v>247281</v>
      </c>
      <c r="G69" s="115">
        <v>198887</v>
      </c>
      <c r="H69" s="115">
        <v>354968</v>
      </c>
      <c r="I69" s="115">
        <v>324954</v>
      </c>
      <c r="J69" s="115">
        <v>311855</v>
      </c>
      <c r="K69" s="115">
        <v>384912</v>
      </c>
      <c r="M69" s="101" t="s">
        <v>1144</v>
      </c>
    </row>
    <row r="72" spans="1:13" x14ac:dyDescent="0.25">
      <c r="A72" t="s">
        <v>1195</v>
      </c>
      <c r="B72" s="115">
        <v>410133</v>
      </c>
      <c r="C72" s="115">
        <v>390770</v>
      </c>
      <c r="D72" s="115">
        <v>410144</v>
      </c>
      <c r="E72" s="115">
        <v>405767</v>
      </c>
      <c r="F72" s="115">
        <v>218750</v>
      </c>
      <c r="G72" s="115">
        <v>171982</v>
      </c>
      <c r="H72" s="115">
        <v>195821</v>
      </c>
      <c r="I72" s="115">
        <v>183456</v>
      </c>
      <c r="J72" s="115">
        <v>187165</v>
      </c>
      <c r="K72" s="115">
        <v>205802</v>
      </c>
    </row>
    <row r="73" spans="1:13" x14ac:dyDescent="0.25">
      <c r="A73" t="s">
        <v>1178</v>
      </c>
    </row>
    <row r="75" spans="1:13" x14ac:dyDescent="0.25">
      <c r="A75" t="s">
        <v>1196</v>
      </c>
      <c r="B75" s="115">
        <v>165759</v>
      </c>
      <c r="C75" s="115">
        <v>136700</v>
      </c>
      <c r="D75" s="115">
        <v>158968</v>
      </c>
      <c r="E75" s="115">
        <v>170136</v>
      </c>
      <c r="F75" s="115">
        <v>174875</v>
      </c>
      <c r="G75" s="115">
        <v>166339</v>
      </c>
      <c r="H75" s="115">
        <v>171858</v>
      </c>
      <c r="I75" s="115">
        <v>158061</v>
      </c>
      <c r="J75" s="115">
        <v>111010</v>
      </c>
      <c r="K75" s="115">
        <v>152160</v>
      </c>
    </row>
    <row r="76" spans="1:13" x14ac:dyDescent="0.25">
      <c r="A76" t="s">
        <v>1197</v>
      </c>
      <c r="B76" s="115">
        <v>167280</v>
      </c>
      <c r="C76" s="115">
        <v>157706</v>
      </c>
      <c r="D76" s="115">
        <v>170031</v>
      </c>
      <c r="E76" s="115">
        <v>188918</v>
      </c>
      <c r="F76" s="115">
        <v>224794</v>
      </c>
      <c r="G76" s="115">
        <v>250053</v>
      </c>
      <c r="H76" s="115">
        <v>215488</v>
      </c>
      <c r="I76" s="115">
        <v>251283</v>
      </c>
      <c r="J76" s="115">
        <v>136977</v>
      </c>
      <c r="K76" s="115">
        <v>215947</v>
      </c>
    </row>
    <row r="77" spans="1:13" x14ac:dyDescent="0.25">
      <c r="A77" s="101" t="s">
        <v>1144</v>
      </c>
    </row>
    <row r="79" spans="1:13" x14ac:dyDescent="0.25">
      <c r="A79" t="s">
        <v>1198</v>
      </c>
      <c r="B79" s="115">
        <v>94296</v>
      </c>
      <c r="C79" s="115">
        <v>77201</v>
      </c>
      <c r="D79" s="115">
        <v>95353</v>
      </c>
      <c r="E79" s="115">
        <v>89182</v>
      </c>
      <c r="F79" s="115">
        <v>106169</v>
      </c>
      <c r="G79" s="115">
        <v>103242</v>
      </c>
      <c r="H79" s="115">
        <v>122535</v>
      </c>
      <c r="I79" s="115">
        <v>114419</v>
      </c>
      <c r="J79" s="115">
        <v>82989</v>
      </c>
      <c r="K79" s="115">
        <v>92724</v>
      </c>
    </row>
    <row r="80" spans="1:13" x14ac:dyDescent="0.25">
      <c r="A80" t="s">
        <v>1199</v>
      </c>
      <c r="B80" s="115">
        <v>28179</v>
      </c>
      <c r="C80" s="115">
        <v>23338</v>
      </c>
      <c r="D80" s="115">
        <v>35482</v>
      </c>
      <c r="E80" s="115">
        <v>32647</v>
      </c>
      <c r="F80" s="115">
        <v>29754</v>
      </c>
      <c r="G80" s="115">
        <v>27433</v>
      </c>
      <c r="H80" s="115">
        <v>52347</v>
      </c>
      <c r="I80" s="115">
        <v>47095</v>
      </c>
      <c r="J80" s="115">
        <v>19214</v>
      </c>
      <c r="K80" s="115">
        <v>39606</v>
      </c>
    </row>
    <row r="81" spans="1:13" x14ac:dyDescent="0.25">
      <c r="A81" t="s">
        <v>1200</v>
      </c>
      <c r="B81" s="115">
        <v>8219</v>
      </c>
      <c r="C81" s="115">
        <v>6100</v>
      </c>
      <c r="D81" t="s">
        <v>745</v>
      </c>
      <c r="E81" s="115">
        <v>8307</v>
      </c>
      <c r="F81" s="115">
        <v>3505</v>
      </c>
      <c r="G81" s="115">
        <v>7143</v>
      </c>
      <c r="H81" s="115">
        <v>10084</v>
      </c>
      <c r="I81" s="115">
        <v>4460</v>
      </c>
      <c r="J81" s="115">
        <v>6763</v>
      </c>
      <c r="K81" s="115">
        <v>5559</v>
      </c>
    </row>
    <row r="82" spans="1:13" x14ac:dyDescent="0.25">
      <c r="A82" t="s">
        <v>1201</v>
      </c>
      <c r="B82" s="115">
        <v>107814</v>
      </c>
      <c r="C82" s="115">
        <v>90718</v>
      </c>
      <c r="D82" s="115">
        <v>106074</v>
      </c>
      <c r="E82" s="115">
        <v>109257</v>
      </c>
      <c r="F82" s="115">
        <v>107073</v>
      </c>
      <c r="G82" s="115">
        <v>116663</v>
      </c>
      <c r="H82" s="115">
        <v>91743</v>
      </c>
      <c r="I82" s="115">
        <v>106119</v>
      </c>
      <c r="J82" s="115">
        <v>44592</v>
      </c>
      <c r="K82" s="115">
        <v>69410</v>
      </c>
    </row>
    <row r="83" spans="1:13" x14ac:dyDescent="0.25">
      <c r="A83" s="101" t="s">
        <v>1144</v>
      </c>
    </row>
    <row r="85" spans="1:13" x14ac:dyDescent="0.25">
      <c r="A85" t="s">
        <v>1202</v>
      </c>
      <c r="B85" s="115">
        <v>9069</v>
      </c>
      <c r="C85" s="115">
        <v>11166</v>
      </c>
      <c r="D85" t="s">
        <v>745</v>
      </c>
      <c r="E85" s="115">
        <v>7194</v>
      </c>
      <c r="F85" s="115">
        <v>8160</v>
      </c>
      <c r="G85" s="115">
        <v>7534</v>
      </c>
      <c r="H85" s="115">
        <v>15308</v>
      </c>
      <c r="I85" s="115">
        <v>4208</v>
      </c>
      <c r="J85" s="115">
        <v>4130</v>
      </c>
      <c r="K85" t="s">
        <v>745</v>
      </c>
      <c r="L85" t="s">
        <v>1203</v>
      </c>
      <c r="M85" s="17" t="s">
        <v>1143</v>
      </c>
    </row>
    <row r="86" spans="1:13" x14ac:dyDescent="0.25">
      <c r="A86" t="s">
        <v>1204</v>
      </c>
      <c r="B86" s="115">
        <v>165637</v>
      </c>
      <c r="C86" s="115">
        <v>178132</v>
      </c>
      <c r="D86" s="115">
        <v>180634</v>
      </c>
      <c r="E86" s="115">
        <v>200726</v>
      </c>
      <c r="F86" s="115">
        <v>216315</v>
      </c>
      <c r="G86" s="115">
        <v>240004</v>
      </c>
      <c r="H86" s="115">
        <v>223496</v>
      </c>
      <c r="I86" s="115">
        <v>213930</v>
      </c>
      <c r="J86" s="115">
        <v>124319</v>
      </c>
      <c r="K86" s="115">
        <v>194631</v>
      </c>
    </row>
    <row r="89" spans="1:13" x14ac:dyDescent="0.25">
      <c r="A89" t="s">
        <v>1205</v>
      </c>
      <c r="B89" s="115">
        <v>121785</v>
      </c>
      <c r="C89" s="115">
        <v>133611</v>
      </c>
      <c r="D89" s="115">
        <v>123231</v>
      </c>
      <c r="E89" s="115">
        <v>147914</v>
      </c>
      <c r="F89" s="115">
        <v>149684</v>
      </c>
      <c r="G89" s="115">
        <v>173145</v>
      </c>
      <c r="H89" s="115">
        <v>151170</v>
      </c>
      <c r="I89" s="115">
        <v>149624</v>
      </c>
      <c r="J89" s="115">
        <v>147539</v>
      </c>
      <c r="K89" s="115">
        <v>118402</v>
      </c>
    </row>
    <row r="90" spans="1:13" x14ac:dyDescent="0.25">
      <c r="A90" t="s">
        <v>1206</v>
      </c>
      <c r="B90" s="115">
        <v>231508</v>
      </c>
      <c r="C90" s="115">
        <v>298894</v>
      </c>
      <c r="D90" s="115">
        <v>241338</v>
      </c>
      <c r="E90" s="115">
        <v>257442</v>
      </c>
      <c r="F90" s="115">
        <v>317015</v>
      </c>
      <c r="G90" s="115">
        <v>301780</v>
      </c>
      <c r="H90" s="115">
        <v>313341</v>
      </c>
      <c r="I90" s="115">
        <v>288955</v>
      </c>
      <c r="J90" s="115">
        <v>330832</v>
      </c>
      <c r="K90" s="115">
        <v>331612</v>
      </c>
    </row>
    <row r="91" spans="1:13" x14ac:dyDescent="0.25">
      <c r="A91" s="101" t="s">
        <v>1144</v>
      </c>
    </row>
    <row r="93" spans="1:13" x14ac:dyDescent="0.25">
      <c r="A93" t="s">
        <v>1207</v>
      </c>
      <c r="B93" s="115">
        <v>17353</v>
      </c>
      <c r="C93" s="115">
        <v>25796</v>
      </c>
      <c r="D93" s="115">
        <v>59734</v>
      </c>
      <c r="E93" s="115">
        <v>48188</v>
      </c>
      <c r="F93" s="115">
        <v>137680</v>
      </c>
      <c r="G93" s="115">
        <v>138178</v>
      </c>
      <c r="H93" s="115">
        <v>291276</v>
      </c>
      <c r="I93" s="115">
        <v>76941</v>
      </c>
      <c r="J93" s="115">
        <v>52996</v>
      </c>
      <c r="K93" s="115">
        <v>157719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0"/>
  <sheetViews>
    <sheetView topLeftCell="A4" workbookViewId="0">
      <selection activeCell="A30" sqref="A30:N32"/>
    </sheetView>
  </sheetViews>
  <sheetFormatPr baseColWidth="10" defaultRowHeight="15" x14ac:dyDescent="0.25"/>
  <sheetData>
    <row r="1" spans="1:48" x14ac:dyDescent="0.25">
      <c r="M1" t="s">
        <v>606</v>
      </c>
      <c r="O1">
        <v>0.95900022054149814</v>
      </c>
      <c r="P1">
        <v>0.90923784127004947</v>
      </c>
      <c r="Q1">
        <v>0.94474466406285762</v>
      </c>
      <c r="R1">
        <v>1.0024842775103098</v>
      </c>
      <c r="S1">
        <v>1.050783464596055</v>
      </c>
      <c r="T1">
        <v>1.1013888137609109</v>
      </c>
      <c r="U1">
        <v>1.0375782827453692</v>
      </c>
      <c r="V1">
        <v>0.99546307238752241</v>
      </c>
      <c r="W1">
        <v>0.98505157746561511</v>
      </c>
      <c r="X1">
        <v>1.0163060407540712</v>
      </c>
    </row>
    <row r="2" spans="1:48" x14ac:dyDescent="0.25">
      <c r="O2" t="s">
        <v>384</v>
      </c>
      <c r="P2" t="s">
        <v>385</v>
      </c>
      <c r="Q2" t="s">
        <v>386</v>
      </c>
      <c r="R2" t="s">
        <v>387</v>
      </c>
      <c r="S2" t="s">
        <v>388</v>
      </c>
      <c r="T2" t="s">
        <v>389</v>
      </c>
      <c r="U2" t="s">
        <v>390</v>
      </c>
      <c r="V2" t="s">
        <v>391</v>
      </c>
      <c r="W2" t="s">
        <v>392</v>
      </c>
      <c r="X2" t="s">
        <v>393</v>
      </c>
    </row>
    <row r="3" spans="1:48" x14ac:dyDescent="0.25">
      <c r="O3" t="s">
        <v>394</v>
      </c>
      <c r="P3" t="s">
        <v>395</v>
      </c>
      <c r="AA3" t="s">
        <v>394</v>
      </c>
      <c r="AB3" t="s">
        <v>396</v>
      </c>
    </row>
    <row r="4" spans="1:48" x14ac:dyDescent="0.25">
      <c r="C4" s="17" t="s">
        <v>1</v>
      </c>
      <c r="D4" t="s">
        <v>381</v>
      </c>
      <c r="N4" s="31" t="s">
        <v>383</v>
      </c>
      <c r="O4" s="31"/>
      <c r="P4" s="31">
        <f>AVERAGE(O5:P12)</f>
        <v>0.60898300166717001</v>
      </c>
      <c r="AA4" t="s">
        <v>384</v>
      </c>
      <c r="AB4" t="s">
        <v>385</v>
      </c>
      <c r="AC4" t="s">
        <v>386</v>
      </c>
      <c r="AD4" t="s">
        <v>387</v>
      </c>
      <c r="AE4" t="s">
        <v>388</v>
      </c>
      <c r="AF4" t="s">
        <v>389</v>
      </c>
      <c r="AG4" t="s">
        <v>390</v>
      </c>
      <c r="AH4" t="s">
        <v>391</v>
      </c>
      <c r="AI4" t="s">
        <v>392</v>
      </c>
      <c r="AJ4" t="s">
        <v>393</v>
      </c>
    </row>
    <row r="5" spans="1:48" x14ac:dyDescent="0.25">
      <c r="A5" s="17" t="s">
        <v>0</v>
      </c>
      <c r="D5">
        <v>0</v>
      </c>
      <c r="E5">
        <v>0</v>
      </c>
      <c r="F5">
        <v>0</v>
      </c>
      <c r="G5">
        <v>1.1040000000000001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>
        <f>+D5/O$1</f>
        <v>0</v>
      </c>
      <c r="P5">
        <f t="shared" ref="P5:X5" si="0">+E5/P$1</f>
        <v>0</v>
      </c>
      <c r="Q5">
        <f t="shared" si="0"/>
        <v>0</v>
      </c>
      <c r="R5">
        <f t="shared" si="0"/>
        <v>1.1012641542287394</v>
      </c>
      <c r="S5">
        <f t="shared" si="0"/>
        <v>0</v>
      </c>
      <c r="T5">
        <f t="shared" si="0"/>
        <v>0</v>
      </c>
      <c r="U5">
        <f t="shared" si="0"/>
        <v>0</v>
      </c>
      <c r="V5">
        <f t="shared" si="0"/>
        <v>0</v>
      </c>
      <c r="W5">
        <f t="shared" si="0"/>
        <v>0</v>
      </c>
      <c r="X5">
        <f t="shared" si="0"/>
        <v>0</v>
      </c>
      <c r="AA5">
        <f>+O5/$P$4</f>
        <v>0</v>
      </c>
      <c r="AB5">
        <f t="shared" ref="AB5:AJ5" si="1">+P5/$P$4</f>
        <v>0</v>
      </c>
      <c r="AC5">
        <f t="shared" si="1"/>
        <v>0</v>
      </c>
      <c r="AD5">
        <f t="shared" si="1"/>
        <v>1.8083659990736782</v>
      </c>
      <c r="AE5">
        <f t="shared" si="1"/>
        <v>0</v>
      </c>
      <c r="AF5">
        <f t="shared" si="1"/>
        <v>0</v>
      </c>
      <c r="AG5">
        <f t="shared" si="1"/>
        <v>0</v>
      </c>
      <c r="AH5">
        <f t="shared" si="1"/>
        <v>0</v>
      </c>
      <c r="AI5">
        <f t="shared" si="1"/>
        <v>0</v>
      </c>
      <c r="AJ5">
        <f t="shared" si="1"/>
        <v>0</v>
      </c>
      <c r="AL5" s="31" t="s">
        <v>407</v>
      </c>
      <c r="AM5" s="31"/>
      <c r="AN5" s="31" t="s">
        <v>809</v>
      </c>
      <c r="AO5" s="31"/>
      <c r="AP5" s="31"/>
      <c r="AS5" t="s">
        <v>408</v>
      </c>
    </row>
    <row r="6" spans="1:48" x14ac:dyDescent="0.25">
      <c r="A6" s="17" t="s">
        <v>5</v>
      </c>
      <c r="D6">
        <v>0.29299999999999998</v>
      </c>
      <c r="E6">
        <v>1.665</v>
      </c>
      <c r="F6">
        <v>2.1749999999999998</v>
      </c>
      <c r="G6">
        <v>0.20100000000000001</v>
      </c>
      <c r="H6">
        <v>0.77100000000000002</v>
      </c>
      <c r="I6">
        <v>1.194</v>
      </c>
      <c r="J6">
        <v>6.3E-2</v>
      </c>
      <c r="K6">
        <v>0</v>
      </c>
      <c r="L6">
        <v>0.33</v>
      </c>
      <c r="M6">
        <v>0.41699999999999998</v>
      </c>
      <c r="O6">
        <f>+D6/O$1</f>
        <v>0.3055265199361038</v>
      </c>
      <c r="P6">
        <f t="shared" ref="P6:P12" si="2">+E6/P$1</f>
        <v>1.8312040309214148</v>
      </c>
      <c r="Q6">
        <f t="shared" ref="Q6:Q12" si="3">+F6/Q$1</f>
        <v>2.3022093510922317</v>
      </c>
      <c r="R6">
        <f t="shared" ref="R6:R12" si="4">+G6/R$1</f>
        <v>0.20050189764490634</v>
      </c>
      <c r="S6">
        <f t="shared" ref="S6:S12" si="5">+H6/S$1</f>
        <v>0.73373823054628096</v>
      </c>
      <c r="T6">
        <f t="shared" ref="T6:T12" si="6">+I6/T$1</f>
        <v>1.0840858242629592</v>
      </c>
      <c r="U6">
        <f t="shared" ref="U6:U12" si="7">+J6/U$1</f>
        <v>6.0718310172516159E-2</v>
      </c>
      <c r="V6">
        <f t="shared" ref="V6:V12" si="8">+K6/V$1</f>
        <v>0</v>
      </c>
      <c r="W6">
        <f t="shared" ref="W6:W12" si="9">+L6/W$1</f>
        <v>0.33500783872560136</v>
      </c>
      <c r="X6">
        <f t="shared" ref="X6:X12" si="10">+M6/X$1</f>
        <v>0.41030947694711867</v>
      </c>
      <c r="AA6">
        <f>+O6/$P$4</f>
        <v>0.50169958619482857</v>
      </c>
      <c r="AB6">
        <f t="shared" ref="AB6:AJ7" si="11">+P6/$P$4</f>
        <v>3.0069871012955307</v>
      </c>
      <c r="AC6">
        <f t="shared" si="11"/>
        <v>3.7804164398507591</v>
      </c>
      <c r="AD6">
        <f t="shared" si="11"/>
        <v>0.32924054874439246</v>
      </c>
      <c r="AE6">
        <f t="shared" si="11"/>
        <v>1.204858310556415</v>
      </c>
      <c r="AF6">
        <f t="shared" si="11"/>
        <v>1.7801577733617089</v>
      </c>
      <c r="AG6">
        <f t="shared" si="11"/>
        <v>9.9704441677833211E-2</v>
      </c>
      <c r="AH6">
        <f t="shared" si="11"/>
        <v>0</v>
      </c>
      <c r="AI6">
        <f t="shared" si="11"/>
        <v>0.5501103278884204</v>
      </c>
      <c r="AJ6">
        <f t="shared" si="11"/>
        <v>0.67376178944870913</v>
      </c>
      <c r="AL6" s="31" t="s">
        <v>402</v>
      </c>
      <c r="AM6" s="31" t="s">
        <v>403</v>
      </c>
      <c r="AN6" s="31"/>
      <c r="AO6" s="31"/>
      <c r="AP6" s="31"/>
      <c r="AS6" t="s">
        <v>406</v>
      </c>
      <c r="AU6" s="17"/>
    </row>
    <row r="7" spans="1:48" x14ac:dyDescent="0.25">
      <c r="A7" s="17" t="s">
        <v>8</v>
      </c>
      <c r="D7">
        <v>0.501</v>
      </c>
      <c r="E7">
        <v>0</v>
      </c>
      <c r="F7">
        <v>0</v>
      </c>
      <c r="G7">
        <v>0</v>
      </c>
      <c r="H7">
        <v>0</v>
      </c>
      <c r="I7">
        <v>0</v>
      </c>
      <c r="J7">
        <v>0.219</v>
      </c>
      <c r="K7">
        <v>0.6</v>
      </c>
      <c r="L7">
        <v>0.217</v>
      </c>
      <c r="M7">
        <v>1.913</v>
      </c>
      <c r="O7">
        <f t="shared" ref="O7:O12" si="12">+D7/O$1</f>
        <v>0.52241906651190451</v>
      </c>
      <c r="P7">
        <f t="shared" si="2"/>
        <v>0</v>
      </c>
      <c r="Q7">
        <f t="shared" si="3"/>
        <v>0</v>
      </c>
      <c r="R7">
        <f t="shared" si="4"/>
        <v>0</v>
      </c>
      <c r="S7">
        <f t="shared" si="5"/>
        <v>0</v>
      </c>
      <c r="T7">
        <f t="shared" si="6"/>
        <v>0</v>
      </c>
      <c r="U7">
        <f t="shared" si="7"/>
        <v>0.21106841155207998</v>
      </c>
      <c r="V7">
        <f t="shared" si="8"/>
        <v>0.60273456308224238</v>
      </c>
      <c r="W7">
        <f t="shared" si="9"/>
        <v>0.22029303334380454</v>
      </c>
      <c r="X7">
        <f t="shared" si="10"/>
        <v>1.8823070249396594</v>
      </c>
      <c r="AA7">
        <f>+O7/$P$4</f>
        <v>0.85785492383484352</v>
      </c>
      <c r="AB7">
        <f t="shared" si="11"/>
        <v>0</v>
      </c>
      <c r="AC7">
        <f t="shared" si="11"/>
        <v>0</v>
      </c>
      <c r="AD7">
        <f t="shared" si="11"/>
        <v>0</v>
      </c>
      <c r="AE7">
        <f t="shared" si="11"/>
        <v>0</v>
      </c>
      <c r="AF7">
        <f t="shared" si="11"/>
        <v>0</v>
      </c>
      <c r="AG7">
        <f t="shared" si="11"/>
        <v>0.34659163059437259</v>
      </c>
      <c r="AH7">
        <f t="shared" si="11"/>
        <v>0.98973955173162187</v>
      </c>
      <c r="AI7">
        <f t="shared" si="11"/>
        <v>0.36173921561147648</v>
      </c>
      <c r="AJ7">
        <f t="shared" si="11"/>
        <v>3.0909024057922792</v>
      </c>
      <c r="AL7" s="31" t="s">
        <v>404</v>
      </c>
      <c r="AM7" s="31" t="s">
        <v>405</v>
      </c>
      <c r="AN7" s="31"/>
      <c r="AO7" s="31"/>
      <c r="AP7" s="31"/>
      <c r="AS7" t="s">
        <v>409</v>
      </c>
      <c r="AV7" s="17"/>
    </row>
    <row r="8" spans="1:48" x14ac:dyDescent="0.25">
      <c r="AL8" s="31"/>
      <c r="AM8" s="31"/>
      <c r="AN8" s="31"/>
      <c r="AO8" s="31"/>
      <c r="AP8" s="31"/>
    </row>
    <row r="9" spans="1:48" x14ac:dyDescent="0.25">
      <c r="A9" s="10" t="s">
        <v>11</v>
      </c>
      <c r="D9">
        <v>0.435</v>
      </c>
      <c r="E9">
        <v>0.47199999999999998</v>
      </c>
      <c r="F9">
        <v>0</v>
      </c>
      <c r="G9">
        <v>0</v>
      </c>
      <c r="H9">
        <v>0</v>
      </c>
      <c r="I9">
        <v>4.2000000000000003E-2</v>
      </c>
      <c r="J9">
        <v>0</v>
      </c>
      <c r="K9">
        <v>1.8089999999999999</v>
      </c>
      <c r="L9">
        <v>0</v>
      </c>
      <c r="M9">
        <v>0</v>
      </c>
      <c r="O9">
        <f t="shared" si="12"/>
        <v>0.4535973930791985</v>
      </c>
      <c r="P9">
        <f t="shared" si="2"/>
        <v>0.51911609765459921</v>
      </c>
      <c r="Q9">
        <f t="shared" si="3"/>
        <v>0</v>
      </c>
      <c r="R9">
        <f t="shared" si="4"/>
        <v>0</v>
      </c>
      <c r="S9">
        <f t="shared" si="5"/>
        <v>0</v>
      </c>
      <c r="T9">
        <f t="shared" si="6"/>
        <v>3.8133672210254849E-2</v>
      </c>
      <c r="U9">
        <f t="shared" si="7"/>
        <v>0</v>
      </c>
      <c r="V9">
        <f t="shared" si="8"/>
        <v>1.817244707692961</v>
      </c>
      <c r="W9">
        <f t="shared" si="9"/>
        <v>0</v>
      </c>
      <c r="X9">
        <f t="shared" si="10"/>
        <v>0</v>
      </c>
      <c r="AA9">
        <f t="shared" ref="AA9:AJ12" si="13">+O9/$P$4</f>
        <v>0.74484409554522335</v>
      </c>
      <c r="AB9">
        <f t="shared" si="13"/>
        <v>0.85243117826515935</v>
      </c>
      <c r="AC9">
        <f t="shared" si="13"/>
        <v>0</v>
      </c>
      <c r="AD9">
        <f t="shared" si="13"/>
        <v>0</v>
      </c>
      <c r="AE9">
        <f t="shared" si="13"/>
        <v>0</v>
      </c>
      <c r="AF9">
        <f t="shared" si="13"/>
        <v>6.2618615143376702E-2</v>
      </c>
      <c r="AG9">
        <f t="shared" si="13"/>
        <v>0</v>
      </c>
      <c r="AH9">
        <f t="shared" si="13"/>
        <v>2.9840647484708405</v>
      </c>
      <c r="AI9">
        <f t="shared" si="13"/>
        <v>0</v>
      </c>
      <c r="AJ9">
        <f t="shared" si="13"/>
        <v>0</v>
      </c>
      <c r="AL9" s="31" t="s">
        <v>410</v>
      </c>
      <c r="AM9" s="31" t="s">
        <v>411</v>
      </c>
      <c r="AN9" s="31"/>
      <c r="AO9" s="31"/>
      <c r="AP9" s="31"/>
    </row>
    <row r="10" spans="1:48" x14ac:dyDescent="0.25">
      <c r="A10" s="10" t="s">
        <v>13</v>
      </c>
      <c r="D10">
        <v>0.42499999999999999</v>
      </c>
      <c r="E10">
        <v>8.8999999999999996E-2</v>
      </c>
      <c r="F10">
        <v>0.27400000000000002</v>
      </c>
      <c r="G10">
        <v>1.415</v>
      </c>
      <c r="H10">
        <v>1.3160000000000001</v>
      </c>
      <c r="I10">
        <v>0</v>
      </c>
      <c r="J10">
        <v>2.0750000000000002</v>
      </c>
      <c r="K10">
        <v>0</v>
      </c>
      <c r="L10">
        <v>2.044</v>
      </c>
      <c r="M10">
        <v>1.956</v>
      </c>
      <c r="O10">
        <f t="shared" si="12"/>
        <v>0.44316986680151577</v>
      </c>
      <c r="P10">
        <f t="shared" si="2"/>
        <v>9.7884179430634169E-2</v>
      </c>
      <c r="Q10">
        <f t="shared" si="3"/>
        <v>0.29002545388472256</v>
      </c>
      <c r="R10">
        <f t="shared" si="4"/>
        <v>1.4114934585449874</v>
      </c>
      <c r="S10">
        <f t="shared" si="5"/>
        <v>1.2523988474693979</v>
      </c>
      <c r="T10">
        <f t="shared" si="6"/>
        <v>0</v>
      </c>
      <c r="U10">
        <f t="shared" si="7"/>
        <v>1.9998491048884293</v>
      </c>
      <c r="V10">
        <f t="shared" si="8"/>
        <v>0</v>
      </c>
      <c r="W10">
        <f t="shared" si="9"/>
        <v>2.0750182495609977</v>
      </c>
      <c r="X10">
        <f t="shared" si="10"/>
        <v>1.9246171148886428</v>
      </c>
      <c r="AA10">
        <f t="shared" si="13"/>
        <v>0.7277212427740688</v>
      </c>
      <c r="AB10">
        <f t="shared" si="13"/>
        <v>0.16073384505423555</v>
      </c>
      <c r="AC10">
        <f t="shared" si="13"/>
        <v>0.47624556529614165</v>
      </c>
      <c r="AD10">
        <f t="shared" si="13"/>
        <v>2.3177879426533101</v>
      </c>
      <c r="AE10">
        <f t="shared" si="13"/>
        <v>2.0565415521300161</v>
      </c>
      <c r="AF10">
        <f t="shared" si="13"/>
        <v>0</v>
      </c>
      <c r="AG10">
        <f t="shared" si="13"/>
        <v>3.2839161346270469</v>
      </c>
      <c r="AH10">
        <f t="shared" si="13"/>
        <v>0</v>
      </c>
      <c r="AI10">
        <f t="shared" si="13"/>
        <v>3.4073500309210041</v>
      </c>
      <c r="AJ10">
        <f t="shared" si="13"/>
        <v>3.1603790411550956</v>
      </c>
      <c r="AL10" s="31" t="s">
        <v>412</v>
      </c>
      <c r="AM10" s="31" t="s">
        <v>413</v>
      </c>
      <c r="AN10" s="31"/>
      <c r="AO10" s="31"/>
      <c r="AP10" s="31"/>
    </row>
    <row r="11" spans="1:48" x14ac:dyDescent="0.25">
      <c r="A11" s="10" t="s">
        <v>15</v>
      </c>
      <c r="D11">
        <v>0.255</v>
      </c>
      <c r="E11">
        <v>0.48099999999999998</v>
      </c>
      <c r="F11">
        <v>1.244</v>
      </c>
      <c r="G11">
        <v>0</v>
      </c>
      <c r="H11">
        <v>0</v>
      </c>
      <c r="I11">
        <v>1.5109999999999999</v>
      </c>
      <c r="J11">
        <v>0</v>
      </c>
      <c r="K11">
        <v>0</v>
      </c>
      <c r="L11">
        <v>0</v>
      </c>
      <c r="M11">
        <v>0</v>
      </c>
      <c r="O11">
        <f t="shared" si="12"/>
        <v>0.26590192008090946</v>
      </c>
      <c r="P11">
        <f t="shared" si="2"/>
        <v>0.52901449782174204</v>
      </c>
      <c r="Q11">
        <f t="shared" si="3"/>
        <v>1.3167579001189593</v>
      </c>
      <c r="R11">
        <f t="shared" si="4"/>
        <v>0</v>
      </c>
      <c r="S11">
        <f t="shared" si="5"/>
        <v>0</v>
      </c>
      <c r="T11">
        <f t="shared" si="6"/>
        <v>1.3719042549927398</v>
      </c>
      <c r="U11">
        <f t="shared" si="7"/>
        <v>0</v>
      </c>
      <c r="V11">
        <f t="shared" si="8"/>
        <v>0</v>
      </c>
      <c r="W11">
        <f t="shared" si="9"/>
        <v>0</v>
      </c>
      <c r="X11">
        <f t="shared" si="10"/>
        <v>0</v>
      </c>
      <c r="AA11">
        <f t="shared" si="13"/>
        <v>0.43663274566444127</v>
      </c>
      <c r="AB11">
        <f t="shared" si="13"/>
        <v>0.86868516259648654</v>
      </c>
      <c r="AC11">
        <f t="shared" si="13"/>
        <v>2.1622243913445263</v>
      </c>
      <c r="AD11">
        <f t="shared" si="13"/>
        <v>0</v>
      </c>
      <c r="AE11">
        <f t="shared" si="13"/>
        <v>0</v>
      </c>
      <c r="AF11">
        <f t="shared" si="13"/>
        <v>2.2527792257533852</v>
      </c>
      <c r="AG11">
        <f t="shared" si="13"/>
        <v>0</v>
      </c>
      <c r="AH11">
        <f t="shared" si="13"/>
        <v>0</v>
      </c>
      <c r="AI11">
        <f t="shared" si="13"/>
        <v>0</v>
      </c>
      <c r="AJ11">
        <f t="shared" si="13"/>
        <v>0</v>
      </c>
      <c r="AL11" s="31"/>
    </row>
    <row r="12" spans="1:48" x14ac:dyDescent="0.25">
      <c r="A12" s="10" t="s">
        <v>17</v>
      </c>
      <c r="D12">
        <v>0.501</v>
      </c>
      <c r="E12" s="40">
        <v>2.76</v>
      </c>
      <c r="F12">
        <v>0.26500000000000001</v>
      </c>
      <c r="G12">
        <v>1.0429999999999999</v>
      </c>
      <c r="H12">
        <v>0.95599999999999996</v>
      </c>
      <c r="I12">
        <v>0</v>
      </c>
      <c r="J12">
        <v>0</v>
      </c>
      <c r="K12">
        <v>0</v>
      </c>
      <c r="L12">
        <v>0.17599999999999999</v>
      </c>
      <c r="M12">
        <v>0</v>
      </c>
      <c r="O12">
        <f t="shared" si="12"/>
        <v>0.52241906651190451</v>
      </c>
      <c r="P12">
        <f t="shared" si="2"/>
        <v>3.0355093845904531</v>
      </c>
      <c r="Q12">
        <f t="shared" si="3"/>
        <v>0.28049907036296157</v>
      </c>
      <c r="R12">
        <f t="shared" si="4"/>
        <v>1.040415319620086</v>
      </c>
      <c r="S12">
        <f t="shared" si="5"/>
        <v>0.90979733904311866</v>
      </c>
      <c r="T12">
        <f t="shared" si="6"/>
        <v>0</v>
      </c>
      <c r="U12">
        <f t="shared" si="7"/>
        <v>0</v>
      </c>
      <c r="V12">
        <f t="shared" si="8"/>
        <v>0</v>
      </c>
      <c r="W12">
        <f t="shared" si="9"/>
        <v>0.17867084732032071</v>
      </c>
      <c r="X12">
        <f t="shared" si="10"/>
        <v>0</v>
      </c>
      <c r="AA12">
        <f t="shared" si="13"/>
        <v>0.85785492383484352</v>
      </c>
      <c r="AB12">
        <f t="shared" si="13"/>
        <v>4.9845551949403388</v>
      </c>
      <c r="AC12">
        <f t="shared" si="13"/>
        <v>0.46060246278641431</v>
      </c>
      <c r="AD12">
        <f t="shared" si="13"/>
        <v>1.7084472255741361</v>
      </c>
      <c r="AE12">
        <f t="shared" si="13"/>
        <v>1.4939617962281875</v>
      </c>
      <c r="AF12">
        <f t="shared" si="13"/>
        <v>0</v>
      </c>
      <c r="AG12">
        <f t="shared" si="13"/>
        <v>0</v>
      </c>
      <c r="AH12">
        <f t="shared" si="13"/>
        <v>0</v>
      </c>
      <c r="AI12">
        <f t="shared" si="13"/>
        <v>0.29339217487382419</v>
      </c>
      <c r="AJ12">
        <f t="shared" si="13"/>
        <v>0</v>
      </c>
    </row>
    <row r="14" spans="1:48" x14ac:dyDescent="0.25">
      <c r="A14" s="133" t="s">
        <v>811</v>
      </c>
      <c r="B14" s="133"/>
      <c r="C14" s="133"/>
      <c r="D14" s="133"/>
      <c r="E14" s="133"/>
      <c r="F14" s="133"/>
      <c r="Z14" t="s">
        <v>397</v>
      </c>
      <c r="AA14">
        <f>AVERAGE(AA5:AB12)</f>
        <v>1</v>
      </c>
      <c r="AC14">
        <f>AVERAGE(AC5:AD12)</f>
        <v>0.93166646966595423</v>
      </c>
      <c r="AE14">
        <f>AVERAGE(AE5:AF12)</f>
        <v>0.63220837665522056</v>
      </c>
      <c r="AG14">
        <f>AVERAGE(AG5:AH12)</f>
        <v>0.55028689336440817</v>
      </c>
      <c r="AI14">
        <f>AVERAGE(AI5:AJ12)</f>
        <v>0.82411678469220073</v>
      </c>
    </row>
    <row r="15" spans="1:48" x14ac:dyDescent="0.25">
      <c r="Z15" t="s">
        <v>398</v>
      </c>
      <c r="AA15">
        <f>STDEV(AA5:AB12)/SQRT(14)</f>
        <v>0.36610064232849504</v>
      </c>
      <c r="AC15">
        <f>STDEV(AC5:AD12)/SQRT(14)</f>
        <v>0.32244952999608772</v>
      </c>
      <c r="AE15">
        <f>STDEV(AE5:AF12)/SQRT(14)</f>
        <v>0.24093728996450128</v>
      </c>
      <c r="AG15">
        <f>STDEV(AG5:AH12)/SQRT(14)</f>
        <v>0.30163455261747385</v>
      </c>
      <c r="AI15">
        <f>STDEV(AI5:AJ12)/SQRT(14)</f>
        <v>0.35251731702395378</v>
      </c>
    </row>
    <row r="17" spans="1:41" x14ac:dyDescent="0.25">
      <c r="A17" s="10" t="s">
        <v>372</v>
      </c>
      <c r="D17">
        <f t="shared" ref="D17:M17" si="14">SUM(D5:D13)</f>
        <v>2.41</v>
      </c>
      <c r="E17">
        <f t="shared" si="14"/>
        <v>5.4669999999999996</v>
      </c>
      <c r="F17">
        <f t="shared" si="14"/>
        <v>3.9579999999999997</v>
      </c>
      <c r="G17">
        <f t="shared" si="14"/>
        <v>3.7629999999999999</v>
      </c>
      <c r="H17">
        <f t="shared" si="14"/>
        <v>3.0430000000000001</v>
      </c>
      <c r="I17">
        <f t="shared" si="14"/>
        <v>2.7469999999999999</v>
      </c>
      <c r="J17">
        <f t="shared" si="14"/>
        <v>2.3570000000000002</v>
      </c>
      <c r="K17">
        <f t="shared" si="14"/>
        <v>2.4089999999999998</v>
      </c>
      <c r="L17">
        <f t="shared" si="14"/>
        <v>2.7670000000000003</v>
      </c>
      <c r="M17">
        <f t="shared" si="14"/>
        <v>4.2859999999999996</v>
      </c>
      <c r="O17">
        <f t="shared" ref="O17:X18" si="15">+D17/O$1</f>
        <v>2.5130338329215367</v>
      </c>
      <c r="P17">
        <f t="shared" ref="P17" si="16">+E17/P$1</f>
        <v>6.0127281904188425</v>
      </c>
      <c r="Q17">
        <f t="shared" ref="Q17" si="17">+F17/Q$1</f>
        <v>4.1894917754588752</v>
      </c>
      <c r="R17">
        <f t="shared" ref="R17" si="18">+G17/R$1</f>
        <v>3.7536748300387188</v>
      </c>
      <c r="S17">
        <f t="shared" ref="S17" si="19">+H17/S$1</f>
        <v>2.8959344170587977</v>
      </c>
      <c r="T17">
        <f t="shared" ref="T17" si="20">+I17/T$1</f>
        <v>2.494123751465954</v>
      </c>
      <c r="U17">
        <f t="shared" ref="U17" si="21">+J17/U$1</f>
        <v>2.2716358266130254</v>
      </c>
      <c r="V17">
        <f t="shared" ref="V17" si="22">+K17/V$1</f>
        <v>2.4199792707752033</v>
      </c>
      <c r="W17">
        <f t="shared" ref="W17" si="23">+L17/W$1</f>
        <v>2.8089899689507245</v>
      </c>
      <c r="X17">
        <f t="shared" ref="X17" si="24">+M17/X$1</f>
        <v>4.2172336167754203</v>
      </c>
    </row>
    <row r="18" spans="1:41" x14ac:dyDescent="0.25">
      <c r="A18" s="10" t="s">
        <v>371</v>
      </c>
      <c r="D18">
        <v>2.4129999999999998</v>
      </c>
      <c r="E18">
        <v>5.4539999999999997</v>
      </c>
      <c r="F18">
        <v>3.968</v>
      </c>
      <c r="G18">
        <v>3.7949999999999999</v>
      </c>
      <c r="H18">
        <v>3.0779999999999998</v>
      </c>
      <c r="I18">
        <v>2.7109999999999999</v>
      </c>
      <c r="J18">
        <v>2.3490000000000002</v>
      </c>
      <c r="K18">
        <v>2.3940000000000001</v>
      </c>
      <c r="L18">
        <v>2.7789999999999999</v>
      </c>
      <c r="M18">
        <v>4.2729999999999997</v>
      </c>
      <c r="O18">
        <f t="shared" si="15"/>
        <v>2.5161620908048414</v>
      </c>
      <c r="P18">
        <f t="shared" si="15"/>
        <v>5.9984305012885253</v>
      </c>
      <c r="Q18">
        <f t="shared" si="15"/>
        <v>4.2000766460386094</v>
      </c>
      <c r="R18">
        <f t="shared" si="15"/>
        <v>3.7855955301612911</v>
      </c>
      <c r="S18">
        <f t="shared" si="15"/>
        <v>2.9292428970446855</v>
      </c>
      <c r="T18">
        <f t="shared" si="15"/>
        <v>2.4614377467143069</v>
      </c>
      <c r="U18">
        <f t="shared" si="15"/>
        <v>2.263925565003817</v>
      </c>
      <c r="V18">
        <f t="shared" si="15"/>
        <v>2.4049109066981473</v>
      </c>
      <c r="W18">
        <f t="shared" si="15"/>
        <v>2.8211720721771094</v>
      </c>
      <c r="X18">
        <f t="shared" si="15"/>
        <v>4.2044421942327048</v>
      </c>
      <c r="Y18" t="s">
        <v>399</v>
      </c>
      <c r="AA18">
        <f>+O18/$Y$19</f>
        <v>0.59102348435117014</v>
      </c>
      <c r="AB18">
        <f t="shared" ref="AB18:AJ18" si="25">+P18/$Y$19</f>
        <v>1.4089765156488299</v>
      </c>
      <c r="AC18">
        <f t="shared" si="25"/>
        <v>0.98655962704282341</v>
      </c>
      <c r="AD18">
        <f t="shared" si="25"/>
        <v>0.88920180013699945</v>
      </c>
      <c r="AE18">
        <f t="shared" si="25"/>
        <v>0.68805239131811768</v>
      </c>
      <c r="AF18">
        <f t="shared" si="25"/>
        <v>0.57816923595381253</v>
      </c>
      <c r="AG18">
        <f t="shared" si="25"/>
        <v>0.53177542918638143</v>
      </c>
      <c r="AH18">
        <f t="shared" si="25"/>
        <v>0.56489159773336484</v>
      </c>
      <c r="AI18">
        <f t="shared" si="25"/>
        <v>0.66266754202587308</v>
      </c>
      <c r="AJ18">
        <f t="shared" si="25"/>
        <v>0.98758505442455136</v>
      </c>
    </row>
    <row r="19" spans="1:41" x14ac:dyDescent="0.25">
      <c r="A19" s="10" t="s">
        <v>373</v>
      </c>
      <c r="D19">
        <f t="shared" ref="D19:M19" si="26">AVERAGE(D5:D12)</f>
        <v>0.34428571428571431</v>
      </c>
      <c r="E19">
        <f t="shared" si="26"/>
        <v>0.78099999999999992</v>
      </c>
      <c r="F19">
        <f t="shared" si="26"/>
        <v>0.56542857142857139</v>
      </c>
      <c r="G19">
        <f t="shared" si="26"/>
        <v>0.53757142857142859</v>
      </c>
      <c r="H19">
        <f t="shared" si="26"/>
        <v>0.43471428571428572</v>
      </c>
      <c r="I19">
        <f t="shared" si="26"/>
        <v>0.3924285714285714</v>
      </c>
      <c r="J19">
        <f t="shared" si="26"/>
        <v>0.33671428571428574</v>
      </c>
      <c r="K19">
        <f t="shared" si="26"/>
        <v>0.34414285714285714</v>
      </c>
      <c r="L19">
        <f t="shared" si="26"/>
        <v>0.39528571428571435</v>
      </c>
      <c r="M19">
        <f t="shared" si="26"/>
        <v>0.61228571428571421</v>
      </c>
      <c r="O19">
        <f>AVERAGE(O5:O12)</f>
        <v>0.35900483327450522</v>
      </c>
      <c r="P19">
        <f>AVERAGE(P5:P12)</f>
        <v>0.85896117005983463</v>
      </c>
      <c r="Y19">
        <f>AVERAGE(O18:P18)</f>
        <v>4.2572962960466834</v>
      </c>
      <c r="Z19" t="s">
        <v>397</v>
      </c>
      <c r="AA19">
        <f>AVERAGE(AA18:AB18)</f>
        <v>1</v>
      </c>
      <c r="AC19">
        <f>AVERAGE(AC18:AD18)</f>
        <v>0.93788071358991143</v>
      </c>
      <c r="AE19">
        <f>AVERAGE(AE18:AF18)</f>
        <v>0.63311081363596511</v>
      </c>
      <c r="AG19">
        <f>AVERAGE(AG18:AH18)</f>
        <v>0.54833351345987313</v>
      </c>
      <c r="AI19">
        <f>AVERAGE(AI18:AJ18)</f>
        <v>0.82512629822521222</v>
      </c>
      <c r="AK19" t="s">
        <v>400</v>
      </c>
    </row>
    <row r="20" spans="1:41" x14ac:dyDescent="0.25">
      <c r="Z20" t="s">
        <v>398</v>
      </c>
      <c r="AA20">
        <f>STDEV(AA18:AB18)/SQRT(2)</f>
        <v>0.40897651564882975</v>
      </c>
      <c r="AC20">
        <f>STDEV(AC18:AD18)/SQRT(2)</f>
        <v>4.8678913452911969E-2</v>
      </c>
      <c r="AE20">
        <f>STDEV(AE18:AF18)/SQRT(2)</f>
        <v>5.4941577682152569E-2</v>
      </c>
      <c r="AG20">
        <f>STDEV(AG18:AH18)/SQRT(2)</f>
        <v>1.6558084273491702E-2</v>
      </c>
      <c r="AI20">
        <f>STDEV(AI18:AJ18)/SQRT(2)</f>
        <v>0.16245875619933894</v>
      </c>
      <c r="AK20" t="s">
        <v>401</v>
      </c>
      <c r="AO20" t="s">
        <v>810</v>
      </c>
    </row>
    <row r="21" spans="1:41" x14ac:dyDescent="0.25">
      <c r="D21" t="s">
        <v>374</v>
      </c>
      <c r="AK21" t="s">
        <v>406</v>
      </c>
    </row>
    <row r="22" spans="1:41" x14ac:dyDescent="0.25">
      <c r="D22" t="s">
        <v>375</v>
      </c>
      <c r="AK22" t="s">
        <v>409</v>
      </c>
    </row>
    <row r="23" spans="1:41" x14ac:dyDescent="0.25">
      <c r="D23" t="s">
        <v>376</v>
      </c>
    </row>
    <row r="24" spans="1:41" x14ac:dyDescent="0.25">
      <c r="D24" t="s">
        <v>377</v>
      </c>
    </row>
    <row r="25" spans="1:41" x14ac:dyDescent="0.25">
      <c r="H25" t="s">
        <v>812</v>
      </c>
    </row>
    <row r="26" spans="1:41" x14ac:dyDescent="0.25">
      <c r="D26" t="s">
        <v>378</v>
      </c>
    </row>
    <row r="27" spans="1:41" x14ac:dyDescent="0.25">
      <c r="D27" t="s">
        <v>379</v>
      </c>
    </row>
    <row r="28" spans="1:41" x14ac:dyDescent="0.25">
      <c r="D28" t="s">
        <v>380</v>
      </c>
    </row>
    <row r="30" spans="1:41" x14ac:dyDescent="0.25">
      <c r="C30" s="41"/>
      <c r="D30" s="41"/>
      <c r="E30" s="41"/>
      <c r="F30" s="41"/>
      <c r="G30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9"/>
  <sheetViews>
    <sheetView topLeftCell="A17" workbookViewId="0">
      <selection activeCell="C29" sqref="C29"/>
    </sheetView>
  </sheetViews>
  <sheetFormatPr baseColWidth="10" defaultRowHeight="15" x14ac:dyDescent="0.25"/>
  <cols>
    <col min="1" max="1" width="17.5703125" customWidth="1"/>
    <col min="2" max="2" width="24.140625" customWidth="1"/>
    <col min="3" max="3" width="33.42578125" customWidth="1"/>
  </cols>
  <sheetData>
    <row r="1" spans="1:24" ht="18.75" x14ac:dyDescent="0.3">
      <c r="B1" s="103"/>
      <c r="C1" s="103"/>
      <c r="D1" t="s">
        <v>384</v>
      </c>
      <c r="E1" t="s">
        <v>385</v>
      </c>
      <c r="F1" t="s">
        <v>386</v>
      </c>
      <c r="G1" t="s">
        <v>387</v>
      </c>
      <c r="H1" t="s">
        <v>388</v>
      </c>
      <c r="I1" t="s">
        <v>389</v>
      </c>
      <c r="J1" t="s">
        <v>390</v>
      </c>
      <c r="K1" t="s">
        <v>391</v>
      </c>
      <c r="L1" t="s">
        <v>392</v>
      </c>
      <c r="M1" t="s">
        <v>393</v>
      </c>
      <c r="O1">
        <v>0.95900022054149803</v>
      </c>
      <c r="P1">
        <v>0.90923784127004947</v>
      </c>
      <c r="Q1">
        <v>0.94474466406285762</v>
      </c>
      <c r="R1">
        <v>1.0024842775103098</v>
      </c>
      <c r="S1">
        <v>1.050783464596055</v>
      </c>
      <c r="T1">
        <v>1.1013888137609109</v>
      </c>
      <c r="U1">
        <v>1.0375782827453692</v>
      </c>
      <c r="V1">
        <v>0.99546307238752241</v>
      </c>
      <c r="W1">
        <v>0.98505157746561511</v>
      </c>
      <c r="X1">
        <v>1.0163060407540712</v>
      </c>
    </row>
    <row r="2" spans="1:24" ht="18.75" x14ac:dyDescent="0.3">
      <c r="B2" s="103"/>
      <c r="C2" s="103"/>
      <c r="O2" t="s">
        <v>384</v>
      </c>
      <c r="P2" t="s">
        <v>385</v>
      </c>
      <c r="Q2" t="s">
        <v>386</v>
      </c>
      <c r="R2" t="s">
        <v>387</v>
      </c>
      <c r="S2" t="s">
        <v>388</v>
      </c>
      <c r="T2" t="s">
        <v>389</v>
      </c>
      <c r="U2" t="s">
        <v>390</v>
      </c>
      <c r="V2" t="s">
        <v>391</v>
      </c>
      <c r="W2" t="s">
        <v>392</v>
      </c>
      <c r="X2" t="s">
        <v>393</v>
      </c>
    </row>
    <row r="3" spans="1:24" x14ac:dyDescent="0.25">
      <c r="A3" t="s">
        <v>501</v>
      </c>
      <c r="B3" t="s">
        <v>502</v>
      </c>
      <c r="C3" t="s">
        <v>503</v>
      </c>
      <c r="D3" s="81">
        <v>0</v>
      </c>
      <c r="E3" s="81">
        <v>0</v>
      </c>
      <c r="F3" s="81">
        <v>0</v>
      </c>
      <c r="G3" s="81">
        <v>1.0129999999999999</v>
      </c>
      <c r="H3" s="81">
        <v>0</v>
      </c>
      <c r="I3" s="81">
        <v>0.37</v>
      </c>
      <c r="J3" s="81">
        <v>0.35499999999999998</v>
      </c>
      <c r="K3" s="81">
        <v>0</v>
      </c>
      <c r="L3" s="81">
        <v>0</v>
      </c>
      <c r="M3" s="81">
        <v>0.35299999999999998</v>
      </c>
      <c r="N3" t="s">
        <v>607</v>
      </c>
    </row>
    <row r="4" spans="1:24" x14ac:dyDescent="0.25">
      <c r="A4" s="2" t="s">
        <v>508</v>
      </c>
      <c r="B4" s="2" t="s">
        <v>502</v>
      </c>
      <c r="C4" s="2" t="s">
        <v>503</v>
      </c>
      <c r="D4" s="81">
        <v>6.8959999999999999</v>
      </c>
      <c r="E4" s="81">
        <v>0</v>
      </c>
      <c r="F4" s="81">
        <v>0</v>
      </c>
      <c r="G4" s="81">
        <v>5.8289999999999997</v>
      </c>
      <c r="H4" s="81">
        <v>12.558999999999999</v>
      </c>
      <c r="I4" s="81">
        <v>13.304</v>
      </c>
      <c r="J4" s="81">
        <v>11.824999999999999</v>
      </c>
      <c r="K4" s="81">
        <v>3.2509999999999999</v>
      </c>
      <c r="L4" s="81">
        <v>8.6829999999999998</v>
      </c>
      <c r="M4" s="81">
        <v>8.702</v>
      </c>
      <c r="N4" t="s">
        <v>607</v>
      </c>
    </row>
    <row r="5" spans="1:24" x14ac:dyDescent="0.25">
      <c r="A5" s="2" t="s">
        <v>512</v>
      </c>
      <c r="B5" s="2" t="s">
        <v>502</v>
      </c>
      <c r="C5" s="2" t="s">
        <v>503</v>
      </c>
      <c r="D5" s="81">
        <v>0</v>
      </c>
      <c r="E5" s="81">
        <v>13.624000000000001</v>
      </c>
      <c r="F5" s="81">
        <v>9.3290000000000006</v>
      </c>
      <c r="G5" s="81">
        <v>0</v>
      </c>
      <c r="H5" s="81">
        <v>0</v>
      </c>
      <c r="I5" s="81">
        <v>1.6910000000000001</v>
      </c>
      <c r="J5" s="81">
        <v>0</v>
      </c>
      <c r="K5" s="81">
        <v>0</v>
      </c>
      <c r="L5" s="81">
        <v>2.0649999999999999</v>
      </c>
      <c r="M5" s="81">
        <v>0</v>
      </c>
      <c r="N5" t="s">
        <v>607</v>
      </c>
    </row>
    <row r="6" spans="1:24" x14ac:dyDescent="0.25">
      <c r="A6" s="2" t="s">
        <v>514</v>
      </c>
      <c r="B6" s="2" t="s">
        <v>502</v>
      </c>
      <c r="C6" s="2" t="s">
        <v>503</v>
      </c>
      <c r="D6" s="81">
        <v>24.231000000000002</v>
      </c>
      <c r="E6" s="81">
        <v>13.045</v>
      </c>
      <c r="F6" s="81">
        <v>20.46</v>
      </c>
      <c r="G6" s="81">
        <v>23.547000000000001</v>
      </c>
      <c r="H6" s="81">
        <v>19.661000000000001</v>
      </c>
      <c r="I6" s="81">
        <v>15.83</v>
      </c>
      <c r="J6" s="81">
        <v>14.62</v>
      </c>
      <c r="K6" s="81">
        <v>19.32</v>
      </c>
      <c r="L6" s="81">
        <v>20.03</v>
      </c>
      <c r="M6" s="81">
        <v>23.774000000000001</v>
      </c>
    </row>
    <row r="7" spans="1:24" x14ac:dyDescent="0.25">
      <c r="C7" s="2" t="s">
        <v>732</v>
      </c>
      <c r="D7" s="1">
        <f t="shared" ref="D7:M7" si="0">SUM(D4:D6)</f>
        <v>31.127000000000002</v>
      </c>
      <c r="E7" s="1">
        <f t="shared" si="0"/>
        <v>26.669</v>
      </c>
      <c r="F7" s="1">
        <f t="shared" si="0"/>
        <v>29.789000000000001</v>
      </c>
      <c r="G7" s="1">
        <f t="shared" si="0"/>
        <v>29.376000000000001</v>
      </c>
      <c r="H7" s="1">
        <f t="shared" si="0"/>
        <v>32.22</v>
      </c>
      <c r="I7" s="1">
        <f t="shared" si="0"/>
        <v>30.825000000000003</v>
      </c>
      <c r="J7" s="1">
        <f t="shared" si="0"/>
        <v>26.445</v>
      </c>
      <c r="K7" s="1">
        <f t="shared" si="0"/>
        <v>22.571000000000002</v>
      </c>
      <c r="L7" s="1">
        <f t="shared" si="0"/>
        <v>30.777999999999999</v>
      </c>
      <c r="M7" s="1">
        <f t="shared" si="0"/>
        <v>32.475999999999999</v>
      </c>
    </row>
    <row r="9" spans="1:24" x14ac:dyDescent="0.25">
      <c r="A9" s="2" t="s">
        <v>514</v>
      </c>
      <c r="B9" s="2" t="s">
        <v>502</v>
      </c>
      <c r="C9" s="2" t="s">
        <v>503</v>
      </c>
      <c r="D9" s="81">
        <v>24231</v>
      </c>
      <c r="E9" s="81">
        <v>13045</v>
      </c>
      <c r="F9" s="81">
        <v>20460</v>
      </c>
      <c r="G9" s="81">
        <v>23547</v>
      </c>
      <c r="H9" s="81">
        <v>19661</v>
      </c>
      <c r="I9" s="81">
        <v>15830</v>
      </c>
      <c r="J9" s="81">
        <v>14620</v>
      </c>
      <c r="K9" s="81">
        <v>19320</v>
      </c>
      <c r="L9" s="81">
        <v>20030</v>
      </c>
      <c r="M9" s="81">
        <v>23774</v>
      </c>
    </row>
    <row r="11" spans="1:24" x14ac:dyDescent="0.25">
      <c r="A11" t="s">
        <v>24</v>
      </c>
    </row>
    <row r="12" spans="1:24" x14ac:dyDescent="0.25">
      <c r="C12" t="s">
        <v>619</v>
      </c>
      <c r="D12">
        <f>+D9/O1</f>
        <v>25266.938923453014</v>
      </c>
      <c r="E12">
        <f t="shared" ref="E12:M12" si="1">+E9/P1</f>
        <v>14347.181131153066</v>
      </c>
      <c r="F12">
        <f t="shared" si="1"/>
        <v>21656.645206136582</v>
      </c>
      <c r="G12">
        <f t="shared" si="1"/>
        <v>23488.647680818951</v>
      </c>
      <c r="H12">
        <f t="shared" si="1"/>
        <v>18710.800714358535</v>
      </c>
      <c r="I12">
        <f t="shared" si="1"/>
        <v>14372.762644960339</v>
      </c>
      <c r="J12">
        <f t="shared" si="1"/>
        <v>14090.503090828353</v>
      </c>
      <c r="K12">
        <f t="shared" si="1"/>
        <v>19408.052931248207</v>
      </c>
      <c r="L12">
        <f t="shared" si="1"/>
        <v>20333.960635375137</v>
      </c>
      <c r="M12">
        <f t="shared" si="1"/>
        <v>23392.559963886808</v>
      </c>
    </row>
    <row r="13" spans="1:24" x14ac:dyDescent="0.25">
      <c r="B13" t="s">
        <v>620</v>
      </c>
      <c r="C13" t="s">
        <v>622</v>
      </c>
    </row>
    <row r="14" spans="1:24" x14ac:dyDescent="0.25">
      <c r="C14">
        <f>AVERAGE(D12:E12)</f>
        <v>19807.06002730304</v>
      </c>
      <c r="D14">
        <f>+D12/$C$14</f>
        <v>1.2756531705676564</v>
      </c>
      <c r="E14">
        <f t="shared" ref="E14:L14" si="2">+E12/$C$14</f>
        <v>0.72434682943234363</v>
      </c>
      <c r="F14">
        <f>+F12/$C$14</f>
        <v>1.0933800966061586</v>
      </c>
      <c r="G14">
        <f t="shared" si="2"/>
        <v>1.1858724943752899</v>
      </c>
      <c r="H14">
        <f t="shared" si="2"/>
        <v>0.9446531029121249</v>
      </c>
      <c r="I14">
        <f t="shared" si="2"/>
        <v>0.72563836456032382</v>
      </c>
      <c r="J14">
        <f t="shared" si="2"/>
        <v>0.71138791276470614</v>
      </c>
      <c r="K14">
        <f t="shared" si="2"/>
        <v>0.97985530939448751</v>
      </c>
      <c r="L14">
        <f t="shared" si="2"/>
        <v>1.0266016565480083</v>
      </c>
      <c r="M14">
        <f>+M12/$C$14</f>
        <v>1.1810213091514508</v>
      </c>
      <c r="O14" t="s">
        <v>660</v>
      </c>
      <c r="S14" t="s">
        <v>416</v>
      </c>
      <c r="U14" s="42"/>
    </row>
    <row r="15" spans="1:24" x14ac:dyDescent="0.25">
      <c r="C15" s="2" t="s">
        <v>397</v>
      </c>
      <c r="D15" s="2">
        <f>AVERAGE(D14:E14)</f>
        <v>1</v>
      </c>
      <c r="E15" s="2"/>
      <c r="F15" s="2">
        <f>AVERAGE(F14:G14)</f>
        <v>1.1396262954907241</v>
      </c>
      <c r="G15" s="2"/>
      <c r="H15" s="2">
        <f>AVERAGE(H14:I14)</f>
        <v>0.83514573373622436</v>
      </c>
      <c r="I15" s="2"/>
      <c r="J15" s="2">
        <f>AVERAGE(J14:K14)</f>
        <v>0.84562161107959688</v>
      </c>
      <c r="K15" s="2"/>
      <c r="L15" s="2">
        <f>AVERAGE(L14:M14)</f>
        <v>1.1038114828497294</v>
      </c>
    </row>
    <row r="16" spans="1:24" x14ac:dyDescent="0.25">
      <c r="C16" s="2" t="s">
        <v>398</v>
      </c>
      <c r="D16" s="2">
        <f>STDEV(D14:E14)/SQRT(2)</f>
        <v>0.27565317056765642</v>
      </c>
      <c r="E16" s="2"/>
      <c r="F16" s="2">
        <f>STDEV(F14:G14)/SQRT(2)</f>
        <v>4.6246198884565597E-2</v>
      </c>
      <c r="G16" s="2"/>
      <c r="H16" s="2">
        <f>STDEV(H14:I14)/SQRT(2)</f>
        <v>0.10950736917590068</v>
      </c>
      <c r="I16" s="2"/>
      <c r="J16" s="2">
        <f>STDEV(J14:K14)/SQRT(2)</f>
        <v>0.13423369831489043</v>
      </c>
      <c r="K16" s="2"/>
      <c r="L16" s="2">
        <f>STDEV(L14:M14)/SQRT(2)</f>
        <v>7.7209826301721241E-2</v>
      </c>
    </row>
    <row r="17" spans="1:21" x14ac:dyDescent="0.25">
      <c r="H17" s="52" t="s">
        <v>733</v>
      </c>
      <c r="I17" s="52"/>
      <c r="J17" s="52"/>
    </row>
    <row r="18" spans="1:21" x14ac:dyDescent="0.25">
      <c r="A18" s="52" t="s">
        <v>848</v>
      </c>
      <c r="C18" s="52" t="s">
        <v>734</v>
      </c>
      <c r="D18">
        <f>+D7/O$1</f>
        <v>32.45776104454302</v>
      </c>
      <c r="E18">
        <f t="shared" ref="E18:M18" si="3">+E7/P$1</f>
        <v>29.331159339725652</v>
      </c>
      <c r="F18">
        <f t="shared" si="3"/>
        <v>31.531270969970805</v>
      </c>
      <c r="G18">
        <f t="shared" si="3"/>
        <v>29.303202712521237</v>
      </c>
      <c r="H18">
        <f t="shared" si="3"/>
        <v>30.662835004151972</v>
      </c>
      <c r="I18">
        <f t="shared" si="3"/>
        <v>27.987391568597758</v>
      </c>
      <c r="J18">
        <f t="shared" si="3"/>
        <v>25.48723353193952</v>
      </c>
      <c r="K18">
        <f t="shared" si="3"/>
        <v>22.673869705548825</v>
      </c>
      <c r="L18">
        <f t="shared" si="3"/>
        <v>31.245064425141084</v>
      </c>
      <c r="M18">
        <f t="shared" si="3"/>
        <v>31.95494142286481</v>
      </c>
    </row>
    <row r="19" spans="1:21" x14ac:dyDescent="0.25">
      <c r="C19">
        <f>AVERAGE(D18:E18)</f>
        <v>30.894460192134336</v>
      </c>
      <c r="D19" s="52">
        <f>+D18/$C$19</f>
        <v>1.0506013324941246</v>
      </c>
      <c r="E19" s="52">
        <f t="shared" ref="E19:M19" si="4">+E18/$C$19</f>
        <v>0.94939866750587543</v>
      </c>
      <c r="F19" s="52">
        <f t="shared" si="4"/>
        <v>1.0206124584756007</v>
      </c>
      <c r="G19" s="52">
        <f t="shared" si="4"/>
        <v>0.94849376005546038</v>
      </c>
      <c r="H19" s="52">
        <f t="shared" si="4"/>
        <v>0.99250269509349331</v>
      </c>
      <c r="I19" s="52">
        <f t="shared" si="4"/>
        <v>0.9059032394333042</v>
      </c>
      <c r="J19" s="52">
        <f t="shared" si="4"/>
        <v>0.8249774675923458</v>
      </c>
      <c r="K19" s="52">
        <f t="shared" si="4"/>
        <v>0.73391376850538215</v>
      </c>
      <c r="L19" s="52">
        <f t="shared" si="4"/>
        <v>1.0113484498782734</v>
      </c>
      <c r="M19" s="52">
        <f t="shared" si="4"/>
        <v>1.0343259349454654</v>
      </c>
      <c r="O19" t="s">
        <v>425</v>
      </c>
      <c r="R19" s="72"/>
      <c r="S19" t="s">
        <v>406</v>
      </c>
      <c r="U19" s="72"/>
    </row>
    <row r="20" spans="1:21" x14ac:dyDescent="0.25">
      <c r="C20" s="2" t="s">
        <v>397</v>
      </c>
      <c r="D20" s="2">
        <f>AVERAGE(D19:E19)</f>
        <v>1</v>
      </c>
      <c r="E20" s="2"/>
      <c r="F20" s="2">
        <f>AVERAGE(F19:G19)</f>
        <v>0.98455310926553052</v>
      </c>
      <c r="G20" s="2"/>
      <c r="H20" s="2">
        <f>AVERAGE(H19:I19)</f>
        <v>0.94920296726339881</v>
      </c>
      <c r="I20" s="2"/>
      <c r="J20" s="52">
        <f>AVERAGE(J19:K19)</f>
        <v>0.77944561804886403</v>
      </c>
      <c r="K20" s="2"/>
      <c r="L20" s="2">
        <f>AVERAGE(L19:M19)</f>
        <v>1.0228371924118695</v>
      </c>
    </row>
    <row r="21" spans="1:21" x14ac:dyDescent="0.25">
      <c r="C21" s="2" t="s">
        <v>398</v>
      </c>
      <c r="D21" s="2">
        <f>STDEV(D19:E19)/SQRT(2)</f>
        <v>5.0601332494124567E-2</v>
      </c>
      <c r="E21" s="2"/>
      <c r="F21" s="2">
        <f>STDEV(F19:G19)/SQRT(2)</f>
        <v>3.6059349210070146E-2</v>
      </c>
      <c r="G21" s="2"/>
      <c r="H21" s="2">
        <f>STDEV(H19:I19)/SQRT(2)</f>
        <v>4.3299727830094559E-2</v>
      </c>
      <c r="I21" s="2"/>
      <c r="J21" s="52">
        <f>STDEV(J19:K19)/SQRT(2)</f>
        <v>4.5531849543481821E-2</v>
      </c>
      <c r="K21" s="2"/>
      <c r="L21" s="2">
        <f>STDEV(L19:M19)/SQRT(2)</f>
        <v>1.1488742533595995E-2</v>
      </c>
    </row>
    <row r="22" spans="1:21" x14ac:dyDescent="0.25">
      <c r="A22" t="s">
        <v>740</v>
      </c>
    </row>
    <row r="23" spans="1:21" x14ac:dyDescent="0.25">
      <c r="A23" t="s">
        <v>741</v>
      </c>
      <c r="D23" s="52" t="s">
        <v>735</v>
      </c>
      <c r="E23" s="52"/>
      <c r="F23" s="52"/>
      <c r="J23" s="52" t="s">
        <v>738</v>
      </c>
      <c r="K23" s="52"/>
    </row>
    <row r="24" spans="1:21" x14ac:dyDescent="0.25">
      <c r="A24" t="s">
        <v>742</v>
      </c>
      <c r="D24" t="s">
        <v>736</v>
      </c>
      <c r="J24" t="s">
        <v>737</v>
      </c>
      <c r="L24" s="52"/>
      <c r="M24" t="s">
        <v>739</v>
      </c>
    </row>
    <row r="29" spans="1:21" x14ac:dyDescent="0.25">
      <c r="A29" s="4" t="s">
        <v>743</v>
      </c>
      <c r="B29" s="4" t="s">
        <v>744</v>
      </c>
      <c r="C29" s="134" t="s">
        <v>492</v>
      </c>
      <c r="D29" t="s">
        <v>745</v>
      </c>
      <c r="E29" t="s">
        <v>746</v>
      </c>
      <c r="F29" t="s">
        <v>745</v>
      </c>
      <c r="G29" t="s">
        <v>745</v>
      </c>
      <c r="H29" t="s">
        <v>747</v>
      </c>
      <c r="I29" t="s">
        <v>745</v>
      </c>
      <c r="J29" t="s">
        <v>745</v>
      </c>
      <c r="K29" t="s">
        <v>748</v>
      </c>
      <c r="L29" t="s">
        <v>749</v>
      </c>
      <c r="M29" t="s">
        <v>745</v>
      </c>
    </row>
  </sheetData>
  <pageMargins left="0.7" right="0.7" top="0.75" bottom="0.75" header="0.3" footer="0.3"/>
  <pageSetup paperSize="9" orientation="portrait" horizontalDpi="300" verticalDpi="300" r:id="rId1"/>
  <ignoredErrors>
    <ignoredError sqref="D7:M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H111"/>
  <sheetViews>
    <sheetView topLeftCell="A95" workbookViewId="0">
      <selection activeCell="B107" sqref="B107"/>
    </sheetView>
  </sheetViews>
  <sheetFormatPr baseColWidth="10" defaultRowHeight="15" x14ac:dyDescent="0.25"/>
  <cols>
    <col min="2" max="2" width="19.42578125" customWidth="1"/>
  </cols>
  <sheetData>
    <row r="2" spans="1:51" x14ac:dyDescent="0.25">
      <c r="R2" t="s">
        <v>394</v>
      </c>
      <c r="S2" t="s">
        <v>395</v>
      </c>
      <c r="AD2" t="s">
        <v>394</v>
      </c>
      <c r="AE2" t="s">
        <v>396</v>
      </c>
      <c r="AU2" t="s">
        <v>420</v>
      </c>
      <c r="AV2" t="s">
        <v>421</v>
      </c>
      <c r="AW2" t="s">
        <v>422</v>
      </c>
      <c r="AX2" t="s">
        <v>423</v>
      </c>
      <c r="AY2" t="s">
        <v>424</v>
      </c>
    </row>
    <row r="3" spans="1:51" x14ac:dyDescent="0.25">
      <c r="A3" s="43" t="s">
        <v>414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389</v>
      </c>
      <c r="X3" t="s">
        <v>390</v>
      </c>
      <c r="Y3" t="s">
        <v>391</v>
      </c>
      <c r="Z3" t="s">
        <v>392</v>
      </c>
      <c r="AA3" t="s">
        <v>393</v>
      </c>
      <c r="AC3" t="s">
        <v>415</v>
      </c>
      <c r="AD3" t="s">
        <v>384</v>
      </c>
      <c r="AE3" t="s">
        <v>385</v>
      </c>
      <c r="AF3" t="s">
        <v>386</v>
      </c>
      <c r="AG3" t="s">
        <v>387</v>
      </c>
      <c r="AH3" t="s">
        <v>388</v>
      </c>
      <c r="AI3" t="s">
        <v>389</v>
      </c>
      <c r="AJ3" t="s">
        <v>390</v>
      </c>
      <c r="AK3" t="s">
        <v>391</v>
      </c>
      <c r="AL3" t="s">
        <v>392</v>
      </c>
      <c r="AM3" t="s">
        <v>393</v>
      </c>
      <c r="AO3" t="s">
        <v>417</v>
      </c>
      <c r="AP3" t="s">
        <v>416</v>
      </c>
      <c r="AR3" s="49"/>
      <c r="AT3" t="s">
        <v>419</v>
      </c>
      <c r="AU3" s="47">
        <v>-1</v>
      </c>
      <c r="AV3" s="47">
        <v>1</v>
      </c>
      <c r="AW3" s="48">
        <v>0</v>
      </c>
      <c r="AX3" s="47">
        <v>1</v>
      </c>
      <c r="AY3" s="47">
        <v>-1</v>
      </c>
    </row>
    <row r="4" spans="1:51" x14ac:dyDescent="0.25">
      <c r="B4" s="2" t="s">
        <v>31</v>
      </c>
      <c r="C4" s="3" t="s">
        <v>35</v>
      </c>
      <c r="D4" s="2" t="s">
        <v>32</v>
      </c>
      <c r="E4" s="2" t="s">
        <v>33</v>
      </c>
      <c r="G4" s="44">
        <v>133.273</v>
      </c>
      <c r="H4" s="44">
        <v>142.81800000000001</v>
      </c>
      <c r="I4" s="44">
        <v>99.616</v>
      </c>
      <c r="J4" s="44">
        <v>113.822</v>
      </c>
      <c r="K4" s="44">
        <v>142.49</v>
      </c>
      <c r="L4" s="44">
        <v>115.65900000000001</v>
      </c>
      <c r="M4" s="44">
        <v>122.504</v>
      </c>
      <c r="N4" s="44">
        <v>120.85299999999999</v>
      </c>
      <c r="O4" s="44">
        <v>153.18600000000001</v>
      </c>
      <c r="P4" s="44">
        <v>138.33799999999999</v>
      </c>
      <c r="R4">
        <f>+G4/BCHE!O$1</f>
        <v>138.97077096056097</v>
      </c>
      <c r="S4">
        <f>+H4/BCHE!P$1</f>
        <v>157.07441278566645</v>
      </c>
      <c r="T4">
        <f>+I4/BCHE!Q$1</f>
        <v>105.4422467670822</v>
      </c>
      <c r="U4">
        <f>+J4/BCHE!R$1</f>
        <v>113.53993529223149</v>
      </c>
      <c r="V4">
        <f>+K4/BCHE!S$1</f>
        <v>135.60358037683471</v>
      </c>
      <c r="W4">
        <f>+L4/BCHE!T$1</f>
        <v>105.01196176585394</v>
      </c>
      <c r="X4">
        <f>+M4/BCHE!U$1</f>
        <v>118.06723602180826</v>
      </c>
      <c r="Y4">
        <f>+N4/BCHE!V$1</f>
        <v>121.40380025363041</v>
      </c>
      <c r="Z4">
        <f>+O4/BCHE!W$1</f>
        <v>155.51063873642417</v>
      </c>
      <c r="AA4">
        <f>+P4/BCHE!X$1</f>
        <v>136.11844705494124</v>
      </c>
      <c r="AC4">
        <f>AVERAGE(R4:S4)</f>
        <v>148.0225918731137</v>
      </c>
      <c r="AD4">
        <f>+R4/$AC4</f>
        <v>0.93884838254749636</v>
      </c>
      <c r="AE4">
        <f>+S4/$AC4</f>
        <v>1.061151617452504</v>
      </c>
      <c r="AF4">
        <f>+T4/$AC4</f>
        <v>0.71233887633496007</v>
      </c>
      <c r="AG4">
        <f t="shared" ref="AG4:AM4" si="0">+U4/$AC4</f>
        <v>0.76704463727779437</v>
      </c>
      <c r="AH4">
        <f t="shared" si="0"/>
        <v>0.91610056722338251</v>
      </c>
      <c r="AI4">
        <f t="shared" si="0"/>
        <v>0.70943198897551496</v>
      </c>
      <c r="AJ4">
        <f t="shared" si="0"/>
        <v>0.79762983830884782</v>
      </c>
      <c r="AK4">
        <f t="shared" si="0"/>
        <v>0.82017075040611942</v>
      </c>
      <c r="AL4">
        <f t="shared" si="0"/>
        <v>1.050587189215882</v>
      </c>
      <c r="AM4">
        <f t="shared" si="0"/>
        <v>0.91957886517500786</v>
      </c>
      <c r="AO4" t="s">
        <v>404</v>
      </c>
      <c r="AP4" t="s">
        <v>418</v>
      </c>
      <c r="AS4" s="17"/>
    </row>
    <row r="5" spans="1:51" x14ac:dyDescent="0.25">
      <c r="B5" s="2"/>
      <c r="C5" s="3"/>
      <c r="D5" s="2"/>
      <c r="E5" s="2"/>
      <c r="G5" s="44"/>
      <c r="H5" s="44"/>
      <c r="I5" s="44"/>
      <c r="J5" s="44"/>
      <c r="K5" s="44"/>
      <c r="L5" s="44"/>
      <c r="M5" s="44"/>
      <c r="N5" s="44"/>
      <c r="O5" s="44"/>
      <c r="P5" s="44"/>
      <c r="AC5" t="s">
        <v>397</v>
      </c>
      <c r="AD5">
        <f>AVERAGE(AD4:AE4)</f>
        <v>1.0000000000000002</v>
      </c>
      <c r="AF5" s="20">
        <f>AVERAGE(AF4:AG4)</f>
        <v>0.73969175680637722</v>
      </c>
      <c r="AH5" s="20">
        <f>AVERAGE(AH4:AI4)</f>
        <v>0.81276627809944868</v>
      </c>
      <c r="AI5" s="2"/>
      <c r="AJ5" s="20">
        <f>AVERAGE(AJ4:AK4)</f>
        <v>0.80890029435748367</v>
      </c>
      <c r="AK5" s="2"/>
      <c r="AL5" s="2">
        <f>AVERAGE(AL4:AM4)</f>
        <v>0.98508302719544494</v>
      </c>
      <c r="AS5" s="17"/>
    </row>
    <row r="6" spans="1:51" x14ac:dyDescent="0.25">
      <c r="B6" s="2"/>
      <c r="C6" s="3"/>
      <c r="D6" s="2"/>
      <c r="E6" s="2"/>
      <c r="G6" s="44"/>
      <c r="H6" s="44"/>
      <c r="I6" s="44"/>
      <c r="J6" s="44"/>
      <c r="K6" s="44"/>
      <c r="L6" s="44"/>
      <c r="M6" s="44"/>
      <c r="N6" s="44"/>
      <c r="O6" s="44"/>
      <c r="P6" s="44"/>
      <c r="AC6" t="s">
        <v>398</v>
      </c>
      <c r="AD6">
        <f>STDEV(AD4:AE4)/SQRT(2)</f>
        <v>6.1151617452503797E-2</v>
      </c>
      <c r="AF6">
        <f>STDEV(AF4:AG4)/SQRT(2)</f>
        <v>2.7352880471417148E-2</v>
      </c>
      <c r="AH6" s="2">
        <f>STDEV(AH4:AI4)/SQRT(2)</f>
        <v>0.10333428912393412</v>
      </c>
      <c r="AI6" s="2"/>
      <c r="AJ6" s="2">
        <f>STDEV(AJ4:AK4)/SQRT(2)</f>
        <v>1.12704560486358E-2</v>
      </c>
      <c r="AK6" s="2"/>
      <c r="AL6" s="2">
        <f>STDEV(AL4:AM4)/SQRT(2)</f>
        <v>6.5504162020437073E-2</v>
      </c>
      <c r="AS6" s="17"/>
    </row>
    <row r="7" spans="1:51" x14ac:dyDescent="0.25">
      <c r="AH7" s="2"/>
      <c r="AI7" s="2"/>
      <c r="AJ7" s="2"/>
      <c r="AK7" s="2"/>
      <c r="AL7" s="2"/>
    </row>
    <row r="8" spans="1:51" x14ac:dyDescent="0.25">
      <c r="B8" t="s">
        <v>36</v>
      </c>
      <c r="C8" s="4" t="s">
        <v>35</v>
      </c>
      <c r="D8" t="s">
        <v>37</v>
      </c>
      <c r="E8" t="s">
        <v>38</v>
      </c>
      <c r="G8" s="44">
        <v>11.449</v>
      </c>
      <c r="H8" s="44">
        <v>13.419</v>
      </c>
      <c r="I8" s="44">
        <v>12.699</v>
      </c>
      <c r="J8" s="44">
        <v>13.755000000000001</v>
      </c>
      <c r="K8" s="44">
        <v>13.834</v>
      </c>
      <c r="L8" s="44">
        <v>17.954000000000001</v>
      </c>
      <c r="M8" s="44">
        <v>15.631</v>
      </c>
      <c r="N8" s="44">
        <v>15.895</v>
      </c>
      <c r="O8" s="44">
        <v>16.55</v>
      </c>
      <c r="P8" s="44">
        <v>17.777000000000001</v>
      </c>
      <c r="R8">
        <f>+G8/BCHE!O$1</f>
        <v>11.938474835318951</v>
      </c>
      <c r="S8">
        <f>+H8/BCHE!P$1</f>
        <v>14.758514649209889</v>
      </c>
      <c r="T8">
        <f>+I8/BCHE!Q$1</f>
        <v>13.441727149204713</v>
      </c>
      <c r="U8">
        <f>+J8/BCHE!R$1</f>
        <v>13.720913443311874</v>
      </c>
      <c r="V8">
        <f>+K8/BCHE!S$1</f>
        <v>13.16541463213651</v>
      </c>
      <c r="W8">
        <f>+L8/BCHE!T$1</f>
        <v>16.301236925307514</v>
      </c>
      <c r="X8">
        <f>+M8/BCHE!U$1</f>
        <v>15.064887401692065</v>
      </c>
      <c r="Y8">
        <f>+N8/BCHE!V$1</f>
        <v>15.967443133653738</v>
      </c>
      <c r="Z8">
        <f>+O8/BCHE!W$1</f>
        <v>16.80115069972334</v>
      </c>
      <c r="AA8">
        <f>+P8/BCHE!X$1</f>
        <v>17.491778349373931</v>
      </c>
      <c r="AC8">
        <f>AVERAGE(R8:S8)</f>
        <v>13.348494742264421</v>
      </c>
      <c r="AD8">
        <f t="shared" ref="AD8:AM8" si="1">+R8/$AC8</f>
        <v>0.89436862101904113</v>
      </c>
      <c r="AE8">
        <f t="shared" si="1"/>
        <v>1.1056313789809586</v>
      </c>
      <c r="AF8">
        <f t="shared" si="1"/>
        <v>1.0069844884191397</v>
      </c>
      <c r="AG8">
        <f t="shared" si="1"/>
        <v>1.0278996776968634</v>
      </c>
      <c r="AH8" s="2">
        <f t="shared" si="1"/>
        <v>0.98628458761359539</v>
      </c>
      <c r="AI8" s="2">
        <f t="shared" si="1"/>
        <v>1.2212041312563902</v>
      </c>
      <c r="AJ8" s="2">
        <f t="shared" si="1"/>
        <v>1.1285832367295427</v>
      </c>
      <c r="AK8" s="2">
        <f t="shared" si="1"/>
        <v>1.1961980314602156</v>
      </c>
      <c r="AL8" s="2">
        <f t="shared" si="1"/>
        <v>1.258655078652952</v>
      </c>
      <c r="AM8">
        <f t="shared" si="1"/>
        <v>1.3103933205285623</v>
      </c>
      <c r="AO8" t="s">
        <v>417</v>
      </c>
      <c r="AP8" t="s">
        <v>416</v>
      </c>
      <c r="AR8" s="49"/>
      <c r="AT8" t="s">
        <v>419</v>
      </c>
      <c r="AU8" s="47">
        <v>1</v>
      </c>
      <c r="AV8" s="47">
        <v>1</v>
      </c>
      <c r="AW8" s="48">
        <v>0</v>
      </c>
      <c r="AX8" s="47">
        <v>-1</v>
      </c>
      <c r="AY8" s="47">
        <v>-1</v>
      </c>
    </row>
    <row r="9" spans="1:51" x14ac:dyDescent="0.25">
      <c r="B9" s="45"/>
      <c r="C9" s="45"/>
      <c r="D9" s="45"/>
      <c r="E9" s="45"/>
      <c r="F9" s="45"/>
      <c r="G9" s="46"/>
      <c r="H9" s="46"/>
      <c r="I9" s="46"/>
      <c r="J9" s="46"/>
      <c r="K9" s="46"/>
      <c r="L9" s="46"/>
      <c r="M9" s="46"/>
      <c r="N9" s="46"/>
      <c r="O9" s="46"/>
      <c r="P9" s="46"/>
      <c r="AC9" t="s">
        <v>397</v>
      </c>
      <c r="AD9">
        <f>AVERAGE(AD8:AE8)</f>
        <v>0.99999999999999989</v>
      </c>
      <c r="AF9">
        <f>AVERAGE(AF8:AG8)</f>
        <v>1.0174420830580015</v>
      </c>
      <c r="AH9" s="2">
        <f>AVERAGE(AH8:AI8)</f>
        <v>1.1037443594349927</v>
      </c>
      <c r="AI9" s="2"/>
      <c r="AJ9" s="20">
        <f>AVERAGE(AJ8:AK8)</f>
        <v>1.1623906340948791</v>
      </c>
      <c r="AK9" s="2"/>
      <c r="AL9" s="20">
        <f>AVERAGE(AL8:AM8)</f>
        <v>1.284524199590757</v>
      </c>
      <c r="AO9" t="s">
        <v>404</v>
      </c>
      <c r="AP9" t="s">
        <v>425</v>
      </c>
      <c r="AS9" s="17"/>
    </row>
    <row r="10" spans="1:51" x14ac:dyDescent="0.25">
      <c r="AC10" t="s">
        <v>398</v>
      </c>
      <c r="AD10">
        <f>STDEV(AD8:AE8)/SQRT(2)</f>
        <v>0.10563137898095866</v>
      </c>
      <c r="AF10">
        <f>STDEV(AF8:AG8)/SQRT(2)</f>
        <v>1.0457594638861867E-2</v>
      </c>
      <c r="AH10">
        <f>STDEV(AH8:AI8)/SQRT(2)</f>
        <v>0.1174597718213982</v>
      </c>
      <c r="AJ10">
        <f>STDEV(AJ8:AK8)/SQRT(2)</f>
        <v>3.3807397365336438E-2</v>
      </c>
      <c r="AL10">
        <f>STDEV(AL8:AM8)/SQRT(2)</f>
        <v>2.5869120937805135E-2</v>
      </c>
    </row>
    <row r="11" spans="1:51" x14ac:dyDescent="0.25">
      <c r="A11" s="50" t="s">
        <v>426</v>
      </c>
    </row>
    <row r="12" spans="1:51" x14ac:dyDescent="0.25">
      <c r="B12" t="s">
        <v>40</v>
      </c>
      <c r="C12" t="s">
        <v>41</v>
      </c>
      <c r="D12" t="s">
        <v>42</v>
      </c>
      <c r="E12" t="s">
        <v>43</v>
      </c>
      <c r="G12" s="44">
        <v>4.157</v>
      </c>
      <c r="H12" s="44">
        <v>3.4990000000000001</v>
      </c>
      <c r="I12" s="44">
        <v>3.4489999999999998</v>
      </c>
      <c r="J12" s="44">
        <v>3.923</v>
      </c>
      <c r="K12" s="44">
        <v>4.0389999999999997</v>
      </c>
      <c r="L12" s="44">
        <v>4.2060000000000004</v>
      </c>
      <c r="M12" s="44">
        <v>4.3479999999999999</v>
      </c>
      <c r="N12" s="44">
        <v>3.802</v>
      </c>
      <c r="O12" s="44">
        <v>4.0369999999999999</v>
      </c>
      <c r="P12" s="44">
        <v>4.5860000000000003</v>
      </c>
      <c r="R12">
        <f>+G12/BCHE!O$1</f>
        <v>4.3347226736327089</v>
      </c>
      <c r="S12">
        <f>+H12/BCHE!P$1</f>
        <v>3.8482780205369549</v>
      </c>
      <c r="T12">
        <f>+I12/BCHE!Q$1</f>
        <v>3.6507218629503941</v>
      </c>
      <c r="U12">
        <f>+J12/BCHE!R$1</f>
        <v>3.9132783306515799</v>
      </c>
      <c r="V12">
        <f>+K12/BCHE!S$1</f>
        <v>3.8437985903715024</v>
      </c>
      <c r="W12">
        <f>+L12/BCHE!T$1</f>
        <v>3.8188148884840931</v>
      </c>
      <c r="X12">
        <f>+M12/BCHE!U$1</f>
        <v>4.1905271846047656</v>
      </c>
      <c r="Y12">
        <f>+N12/BCHE!V$1</f>
        <v>3.819328014731143</v>
      </c>
      <c r="Z12">
        <f>+O12/BCHE!W$1</f>
        <v>4.0982625604098564</v>
      </c>
      <c r="AA12">
        <f>+P12/BCHE!X$1</f>
        <v>4.5124202908380964</v>
      </c>
      <c r="AC12">
        <f>AVERAGE(R12:S12)</f>
        <v>4.0915003470848319</v>
      </c>
      <c r="AD12">
        <f t="shared" ref="AD12:AM12" si="2">+R12/$AC12</f>
        <v>1.0594457548368954</v>
      </c>
      <c r="AE12">
        <f t="shared" si="2"/>
        <v>0.94055424516310471</v>
      </c>
      <c r="AF12">
        <f t="shared" si="2"/>
        <v>0.89226971850350945</v>
      </c>
      <c r="AG12">
        <f t="shared" si="2"/>
        <v>0.95644091376889795</v>
      </c>
      <c r="AH12">
        <f t="shared" si="2"/>
        <v>0.93945943157751033</v>
      </c>
      <c r="AI12">
        <f t="shared" si="2"/>
        <v>0.93335318698065728</v>
      </c>
      <c r="AJ12">
        <f t="shared" si="2"/>
        <v>1.0242030622313132</v>
      </c>
      <c r="AK12">
        <f t="shared" si="2"/>
        <v>0.93347859971523406</v>
      </c>
      <c r="AL12">
        <f t="shared" si="2"/>
        <v>1.0016527466091607</v>
      </c>
      <c r="AM12">
        <f t="shared" si="2"/>
        <v>1.102876673114098</v>
      </c>
      <c r="AO12" t="s">
        <v>417</v>
      </c>
      <c r="AP12" t="s">
        <v>406</v>
      </c>
      <c r="AR12" s="17"/>
    </row>
    <row r="13" spans="1:51" x14ac:dyDescent="0.25">
      <c r="B13" s="45"/>
      <c r="C13" s="45"/>
      <c r="D13" s="45"/>
      <c r="E13" s="45"/>
      <c r="F13" s="45"/>
      <c r="G13" s="51"/>
      <c r="H13" s="51"/>
      <c r="I13" s="51"/>
      <c r="J13" s="51"/>
      <c r="K13" s="46"/>
      <c r="L13" s="46"/>
      <c r="M13" s="46"/>
      <c r="N13" s="46"/>
      <c r="O13" s="46"/>
      <c r="P13" s="46"/>
      <c r="AC13" s="2" t="s">
        <v>397</v>
      </c>
      <c r="AD13" s="2">
        <f>AVERAGE(AD12:AE12)</f>
        <v>1</v>
      </c>
      <c r="AE13" s="2"/>
      <c r="AF13" s="2">
        <f>AVERAGE(AF12:AG12)</f>
        <v>0.9243553161362037</v>
      </c>
      <c r="AG13" s="2"/>
      <c r="AH13" s="2">
        <f>AVERAGE(AH12:AI12)</f>
        <v>0.93640630927908375</v>
      </c>
      <c r="AI13" s="2"/>
      <c r="AJ13" s="2">
        <f>AVERAGE(AJ12:AK12)</f>
        <v>0.97884083097327368</v>
      </c>
      <c r="AK13" s="2"/>
      <c r="AL13" s="2">
        <f>AVERAGE(AL12:AM12)</f>
        <v>1.0522647098616293</v>
      </c>
      <c r="AO13" t="s">
        <v>404</v>
      </c>
      <c r="AP13" t="s">
        <v>427</v>
      </c>
      <c r="AS13" s="17"/>
    </row>
    <row r="14" spans="1:51" x14ac:dyDescent="0.25">
      <c r="AC14" s="2" t="s">
        <v>398</v>
      </c>
      <c r="AD14" s="2">
        <f>STDEV(AD12:AE12)/SQRT(2)</f>
        <v>5.9445754836895348E-2</v>
      </c>
      <c r="AE14" s="2"/>
      <c r="AF14" s="2">
        <f>STDEV(AF12:AG12)/SQRT(2)</f>
        <v>3.2085597632694245E-2</v>
      </c>
      <c r="AG14" s="2"/>
      <c r="AH14" s="2">
        <f>STDEV(AH12:AI12)/SQRT(2)</f>
        <v>3.0531222984265249E-3</v>
      </c>
      <c r="AI14" s="2"/>
      <c r="AJ14" s="2">
        <f>STDEV(AJ12:AK12)/SQRT(2)</f>
        <v>4.5362231258039572E-2</v>
      </c>
      <c r="AK14" s="2"/>
      <c r="AL14" s="2">
        <f>STDEV(AL12:AM12)/SQRT(2)</f>
        <v>5.0611963252468632E-2</v>
      </c>
    </row>
    <row r="15" spans="1:51" x14ac:dyDescent="0.25">
      <c r="A15" s="53" t="s">
        <v>54</v>
      </c>
    </row>
    <row r="16" spans="1:51" x14ac:dyDescent="0.25">
      <c r="B16" t="s">
        <v>52</v>
      </c>
      <c r="C16" t="s">
        <v>53</v>
      </c>
      <c r="D16" t="s">
        <v>54</v>
      </c>
      <c r="E16" t="s">
        <v>55</v>
      </c>
      <c r="G16" s="44">
        <v>21.434000000000001</v>
      </c>
      <c r="H16" s="44">
        <v>22.812999999999999</v>
      </c>
      <c r="I16" s="44">
        <v>21.097000000000001</v>
      </c>
      <c r="J16" s="44">
        <v>21.751000000000001</v>
      </c>
      <c r="K16" s="44">
        <v>27.071000000000002</v>
      </c>
      <c r="L16" s="44">
        <v>27.422000000000001</v>
      </c>
      <c r="M16" s="44">
        <v>30.991</v>
      </c>
      <c r="N16" s="44">
        <v>19.91</v>
      </c>
      <c r="O16" s="44">
        <v>27.515000000000001</v>
      </c>
      <c r="P16" s="44">
        <v>34.389000000000003</v>
      </c>
      <c r="R16">
        <f>+G16/BCHE!O$1</f>
        <v>22.350359823585151</v>
      </c>
      <c r="S16">
        <f>+H16/BCHE!P$1</f>
        <v>25.090244779225365</v>
      </c>
      <c r="T16">
        <f>+I16/BCHE!Q$1</f>
        <v>22.330901462065665</v>
      </c>
      <c r="U16">
        <f>+J16/BCHE!R$1</f>
        <v>21.697098386439592</v>
      </c>
      <c r="V16">
        <f>+K16/BCHE!S$1</f>
        <v>25.762681762799446</v>
      </c>
      <c r="W16">
        <f>+L16/BCHE!T$1</f>
        <v>24.897656174990676</v>
      </c>
      <c r="X16">
        <f>+M16/BCHE!U$1</f>
        <v>29.868589691372193</v>
      </c>
      <c r="Y16">
        <f>+N16/BCHE!V$1</f>
        <v>20.000741918279079</v>
      </c>
      <c r="Z16">
        <f>+O16/BCHE!W$1</f>
        <v>27.932547522833097</v>
      </c>
      <c r="AA16">
        <f>+P16/BCHE!X$1</f>
        <v>33.83724844780447</v>
      </c>
      <c r="AC16">
        <f>AVERAGE(R16:S16)</f>
        <v>23.720302301405258</v>
      </c>
      <c r="AD16">
        <f t="shared" ref="AD16:AM17" si="3">+R16/$AC16</f>
        <v>0.94224599415248822</v>
      </c>
      <c r="AE16">
        <f t="shared" si="3"/>
        <v>1.0577540058475119</v>
      </c>
      <c r="AF16">
        <f t="shared" si="3"/>
        <v>0.94142566896134028</v>
      </c>
      <c r="AG16">
        <f t="shared" si="3"/>
        <v>0.91470581237719695</v>
      </c>
      <c r="AH16">
        <f t="shared" si="3"/>
        <v>1.0861025899013601</v>
      </c>
      <c r="AI16">
        <f t="shared" si="3"/>
        <v>1.049634859565667</v>
      </c>
      <c r="AJ16">
        <f t="shared" si="3"/>
        <v>1.2591993690401952</v>
      </c>
      <c r="AK16">
        <f t="shared" si="3"/>
        <v>0.84319085246625114</v>
      </c>
      <c r="AL16">
        <f t="shared" si="3"/>
        <v>1.1775797444697107</v>
      </c>
      <c r="AM16">
        <f t="shared" si="3"/>
        <v>1.4265100004985962</v>
      </c>
      <c r="AO16" t="s">
        <v>417</v>
      </c>
      <c r="AP16" t="s">
        <v>428</v>
      </c>
      <c r="AR16" s="52"/>
      <c r="AT16" t="s">
        <v>429</v>
      </c>
      <c r="AU16" s="47">
        <v>1</v>
      </c>
      <c r="AV16" s="47">
        <v>2</v>
      </c>
      <c r="AW16" s="48">
        <v>0</v>
      </c>
      <c r="AX16" s="47">
        <v>-1</v>
      </c>
      <c r="AY16" s="47">
        <v>-2</v>
      </c>
    </row>
    <row r="17" spans="1:52" x14ac:dyDescent="0.25">
      <c r="B17" t="s">
        <v>56</v>
      </c>
      <c r="G17" s="44">
        <v>28.254999999999999</v>
      </c>
      <c r="H17" s="44">
        <v>34.521999999999998</v>
      </c>
      <c r="I17" s="44">
        <v>33.463000000000001</v>
      </c>
      <c r="J17" s="44">
        <v>32.938000000000002</v>
      </c>
      <c r="K17" s="44">
        <v>36.856000000000002</v>
      </c>
      <c r="L17" s="44">
        <v>40.642000000000003</v>
      </c>
      <c r="M17" s="44">
        <v>55.433</v>
      </c>
      <c r="N17" s="44">
        <v>40.332999999999998</v>
      </c>
      <c r="O17" s="44">
        <v>50.89</v>
      </c>
      <c r="P17" s="44">
        <v>53.716999999999999</v>
      </c>
      <c r="R17">
        <f>+G17/BCHE!O$1</f>
        <v>29.462975497592538</v>
      </c>
      <c r="S17">
        <f>+H17/BCHE!P$1</f>
        <v>37.968063396678126</v>
      </c>
      <c r="T17">
        <f>+I17/BCHE!Q$1</f>
        <v>35.420152420965223</v>
      </c>
      <c r="U17">
        <f>+J17/BCHE!R$1</f>
        <v>32.856375644915047</v>
      </c>
      <c r="V17">
        <f>+K17/BCHE!S$1</f>
        <v>35.074781095997054</v>
      </c>
      <c r="W17">
        <f>+L17/BCHE!T$1</f>
        <v>36.90068347545661</v>
      </c>
      <c r="X17">
        <f>+M17/BCHE!U$1</f>
        <v>53.425366472906163</v>
      </c>
      <c r="Y17">
        <f>+N17/BCHE!V$1</f>
        <v>40.516821887993473</v>
      </c>
      <c r="Z17">
        <f>+O17/BCHE!W$1</f>
        <v>51.662269432563193</v>
      </c>
      <c r="AA17">
        <f>+P17/BCHE!X$1</f>
        <v>52.85514190208243</v>
      </c>
      <c r="AC17">
        <f>AVERAGE(R17:S17)</f>
        <v>33.715519447135335</v>
      </c>
      <c r="AD17">
        <f t="shared" si="3"/>
        <v>0.87386983741387625</v>
      </c>
      <c r="AE17">
        <f t="shared" si="3"/>
        <v>1.1261301625861235</v>
      </c>
      <c r="AF17">
        <f t="shared" si="3"/>
        <v>1.0505592973735045</v>
      </c>
      <c r="AG17">
        <f t="shared" si="3"/>
        <v>0.97451785360841336</v>
      </c>
      <c r="AH17">
        <f t="shared" si="3"/>
        <v>1.0403156075051132</v>
      </c>
      <c r="AI17">
        <f t="shared" si="3"/>
        <v>1.0944717471523906</v>
      </c>
      <c r="AJ17">
        <f t="shared" si="3"/>
        <v>1.5845927142447005</v>
      </c>
      <c r="AK17">
        <f t="shared" si="3"/>
        <v>1.2017261650535245</v>
      </c>
      <c r="AL17">
        <f t="shared" si="3"/>
        <v>1.5322993766585054</v>
      </c>
      <c r="AM17">
        <f t="shared" si="3"/>
        <v>1.5676798924886002</v>
      </c>
      <c r="AO17" t="s">
        <v>404</v>
      </c>
      <c r="AP17" t="s">
        <v>430</v>
      </c>
      <c r="AS17" s="52"/>
      <c r="AU17" s="54"/>
      <c r="AV17" s="55" t="s">
        <v>431</v>
      </c>
      <c r="AW17" s="55" t="s">
        <v>432</v>
      </c>
      <c r="AX17" s="55" t="s">
        <v>433</v>
      </c>
      <c r="AY17" s="55" t="s">
        <v>434</v>
      </c>
      <c r="AZ17" s="55" t="s">
        <v>435</v>
      </c>
    </row>
    <row r="18" spans="1:52" x14ac:dyDescent="0.25">
      <c r="B18" s="52" t="s">
        <v>784</v>
      </c>
      <c r="C18" s="52"/>
      <c r="AC18" t="s">
        <v>397</v>
      </c>
      <c r="AD18">
        <f>AVERAGE(AD16:AE17)</f>
        <v>0.99999999999999989</v>
      </c>
      <c r="AF18">
        <f>AVERAGE(AF16:AG17)</f>
        <v>0.97030215808011377</v>
      </c>
      <c r="AH18">
        <f>AVERAGE(AH16:AI17)</f>
        <v>1.0676312010311326</v>
      </c>
      <c r="AJ18" s="52">
        <f>AVERAGE(AJ16:AK17)</f>
        <v>1.2221772752011679</v>
      </c>
      <c r="AL18" s="52">
        <f>AVERAGE(AL16:AM17)</f>
        <v>1.4260172535288531</v>
      </c>
      <c r="AU18" s="56" t="s">
        <v>420</v>
      </c>
      <c r="AV18" s="48" t="s">
        <v>436</v>
      </c>
      <c r="AW18" s="48">
        <v>1</v>
      </c>
      <c r="AX18" s="48">
        <v>1</v>
      </c>
      <c r="AY18" s="48">
        <v>1</v>
      </c>
      <c r="AZ18" s="48">
        <v>0.23150951985084545</v>
      </c>
    </row>
    <row r="19" spans="1:52" x14ac:dyDescent="0.25">
      <c r="AC19" s="2" t="s">
        <v>398</v>
      </c>
      <c r="AD19" s="2">
        <f>STDEV(AD16:AE17)/SQRT(4)</f>
        <v>5.6633828385274608E-2</v>
      </c>
      <c r="AE19" s="2"/>
      <c r="AF19" s="2">
        <f>STDEV(AF16:AG17)/SQRT(4)</f>
        <v>2.9416245193898856E-2</v>
      </c>
      <c r="AG19" s="2"/>
      <c r="AH19" s="2">
        <f>STDEV(AH16:AI17)/SQRT(4)</f>
        <v>1.3327968958493794E-2</v>
      </c>
      <c r="AI19" s="2"/>
      <c r="AJ19" s="2">
        <f>STDEV(AJ16:AK17)/SQRT(4)</f>
        <v>0.15186741542461252</v>
      </c>
      <c r="AK19" s="2"/>
      <c r="AL19" s="2">
        <f>STDEV(AL16:AM17)/SQRT(4)</f>
        <v>8.8074604588512517E-2</v>
      </c>
      <c r="AU19" s="56" t="s">
        <v>424</v>
      </c>
      <c r="AV19" s="48">
        <v>0.23150951985084545</v>
      </c>
      <c r="AW19" s="48">
        <v>5.9772680922656196E-2</v>
      </c>
      <c r="AX19" s="48">
        <v>0.72998045431140746</v>
      </c>
      <c r="AY19" s="48">
        <v>1</v>
      </c>
      <c r="AZ19" s="48" t="s">
        <v>436</v>
      </c>
    </row>
    <row r="20" spans="1:52" x14ac:dyDescent="0.25">
      <c r="A20" s="20" t="s">
        <v>59</v>
      </c>
    </row>
    <row r="21" spans="1:52" x14ac:dyDescent="0.25">
      <c r="B21" s="20" t="s">
        <v>57</v>
      </c>
      <c r="C21" s="20" t="s">
        <v>58</v>
      </c>
      <c r="D21" s="20" t="s">
        <v>59</v>
      </c>
      <c r="E21" s="20" t="s">
        <v>60</v>
      </c>
      <c r="G21" s="44">
        <v>10.324999999999999</v>
      </c>
      <c r="H21" s="44">
        <v>13.829000000000001</v>
      </c>
      <c r="I21" s="44">
        <v>7.016</v>
      </c>
      <c r="J21" s="44">
        <v>14.999000000000001</v>
      </c>
      <c r="K21" s="44">
        <v>15.026</v>
      </c>
      <c r="L21" s="44">
        <v>10.166</v>
      </c>
      <c r="M21" s="44">
        <v>13.680999999999999</v>
      </c>
      <c r="N21" s="44">
        <v>14.57</v>
      </c>
      <c r="O21" s="44">
        <v>14.413</v>
      </c>
      <c r="P21" s="44">
        <v>10.026999999999999</v>
      </c>
      <c r="R21">
        <f>+G21/BCHE!O$1</f>
        <v>10.766420881707413</v>
      </c>
      <c r="S21">
        <f>+H21/BCHE!P$1</f>
        <v>15.209441767935282</v>
      </c>
      <c r="T21">
        <f>+I21/BCHE!Q$1</f>
        <v>7.4263451987416547</v>
      </c>
      <c r="U21">
        <f>+J21/BCHE!R$1</f>
        <v>14.961830660576867</v>
      </c>
      <c r="V21">
        <f>+K21/BCHE!S$1</f>
        <v>14.299806293370191</v>
      </c>
      <c r="W21">
        <f>+L21/BCHE!T$1</f>
        <v>9.230164564034542</v>
      </c>
      <c r="X21">
        <f>+M21/BCHE!U$1</f>
        <v>13.185511134447516</v>
      </c>
      <c r="Y21">
        <f>+N21/BCHE!V$1</f>
        <v>14.636404306847121</v>
      </c>
      <c r="Z21">
        <f>+O21/BCHE!W$1</f>
        <v>14.631721150157857</v>
      </c>
      <c r="AA21">
        <f>+P21/BCHE!X$1</f>
        <v>9.8661226027548174</v>
      </c>
      <c r="AC21">
        <f>AVERAGE(R21:S21)</f>
        <v>12.987931324821346</v>
      </c>
      <c r="AD21">
        <f t="shared" ref="AD21:AM24" si="4">+R21/$AC21</f>
        <v>0.82895579076027404</v>
      </c>
      <c r="AE21">
        <f t="shared" si="4"/>
        <v>1.1710442092397262</v>
      </c>
      <c r="AF21">
        <f t="shared" si="4"/>
        <v>0.57178814801315614</v>
      </c>
      <c r="AG21">
        <f t="shared" si="4"/>
        <v>1.1519795020769155</v>
      </c>
      <c r="AH21">
        <f t="shared" si="4"/>
        <v>1.1010072301538667</v>
      </c>
      <c r="AI21">
        <f t="shared" si="4"/>
        <v>0.71067241835462247</v>
      </c>
      <c r="AJ21">
        <f t="shared" si="4"/>
        <v>1.0152125696298204</v>
      </c>
      <c r="AK21">
        <f t="shared" si="4"/>
        <v>1.1269234446039427</v>
      </c>
      <c r="AL21">
        <f t="shared" si="4"/>
        <v>1.1265628670360344</v>
      </c>
      <c r="AM21">
        <f t="shared" si="4"/>
        <v>0.75963772490077663</v>
      </c>
    </row>
    <row r="22" spans="1:52" x14ac:dyDescent="0.25">
      <c r="B22" s="20" t="s">
        <v>62</v>
      </c>
      <c r="C22" s="20" t="s">
        <v>58</v>
      </c>
      <c r="G22" s="44">
        <v>6.5460000000000003</v>
      </c>
      <c r="H22" s="44">
        <v>8.3350000000000009</v>
      </c>
      <c r="I22" s="44">
        <v>11.063000000000001</v>
      </c>
      <c r="J22" s="44">
        <v>4.8860000000000001</v>
      </c>
      <c r="K22" s="44">
        <v>2.004</v>
      </c>
      <c r="L22" s="44">
        <v>5.6109999999999998</v>
      </c>
      <c r="M22" s="44">
        <v>3.4409999999999998</v>
      </c>
      <c r="N22" s="44">
        <v>1.8480000000000001</v>
      </c>
      <c r="O22" s="44">
        <v>3.3250000000000002</v>
      </c>
      <c r="P22" s="44">
        <v>4.1369999999999996</v>
      </c>
      <c r="R22">
        <f>+G22/BCHE!O$1</f>
        <v>6.8258587013711116</v>
      </c>
      <c r="S22">
        <f>+H22/BCHE!P$1</f>
        <v>9.16701837701501</v>
      </c>
      <c r="T22">
        <f>+I22/BCHE!Q$1</f>
        <v>11.710042322360167</v>
      </c>
      <c r="U22">
        <f>+J22/BCHE!R$1</f>
        <v>4.8738918999652352</v>
      </c>
      <c r="V22">
        <f>+K22/BCHE!S$1</f>
        <v>1.9071483969062866</v>
      </c>
      <c r="W22">
        <f>+L22/BCHE!T$1</f>
        <v>5.0944770183747607</v>
      </c>
      <c r="X22">
        <f>+M22/BCHE!U$1</f>
        <v>3.3163762746607635</v>
      </c>
      <c r="Y22">
        <f>+N22/BCHE!V$1</f>
        <v>1.8564224542933068</v>
      </c>
      <c r="Z22">
        <f>+O22/BCHE!W$1</f>
        <v>3.3754577689776504</v>
      </c>
      <c r="AA22">
        <f>+P22/BCHE!X$1</f>
        <v>4.0706242353242921</v>
      </c>
      <c r="AC22">
        <f>AVERAGE(R22:S22)</f>
        <v>7.9964385391930612</v>
      </c>
      <c r="AD22">
        <f t="shared" si="4"/>
        <v>0.85361235103795652</v>
      </c>
      <c r="AE22">
        <f t="shared" si="4"/>
        <v>1.1463876489620435</v>
      </c>
      <c r="AF22">
        <f t="shared" si="4"/>
        <v>1.4644072189094639</v>
      </c>
      <c r="AG22">
        <f t="shared" si="4"/>
        <v>0.60950782977656337</v>
      </c>
      <c r="AH22">
        <f t="shared" si="4"/>
        <v>0.2384997255414085</v>
      </c>
      <c r="AI22">
        <f t="shared" si="4"/>
        <v>0.63709325012693163</v>
      </c>
      <c r="AJ22">
        <f t="shared" si="4"/>
        <v>0.41473166565417341</v>
      </c>
      <c r="AK22">
        <f t="shared" si="4"/>
        <v>0.23215615866918707</v>
      </c>
      <c r="AL22">
        <f t="shared" si="4"/>
        <v>0.42212014166475109</v>
      </c>
      <c r="AM22">
        <f t="shared" si="4"/>
        <v>0.50905465168935915</v>
      </c>
    </row>
    <row r="23" spans="1:52" x14ac:dyDescent="0.25">
      <c r="B23" s="20" t="s">
        <v>67</v>
      </c>
      <c r="C23" s="20" t="s">
        <v>68</v>
      </c>
      <c r="D23" s="20" t="s">
        <v>69</v>
      </c>
      <c r="G23" s="44">
        <v>85.662000000000006</v>
      </c>
      <c r="H23" s="44">
        <v>107.788</v>
      </c>
      <c r="I23" s="44">
        <v>100.34099999999999</v>
      </c>
      <c r="J23" s="44">
        <v>114.214</v>
      </c>
      <c r="K23" s="44">
        <v>103.651</v>
      </c>
      <c r="L23" s="44">
        <v>93.298000000000002</v>
      </c>
      <c r="M23" s="44">
        <v>81.534000000000006</v>
      </c>
      <c r="N23" s="44">
        <v>79.697999999999993</v>
      </c>
      <c r="O23" s="44">
        <v>126.89</v>
      </c>
      <c r="P23" s="44">
        <v>92.766999999999996</v>
      </c>
      <c r="R23">
        <f>+G23/BCHE!O$1</f>
        <v>89.324275599885766</v>
      </c>
      <c r="S23">
        <f>+H23/BCHE!P$1</f>
        <v>118.54763969066512</v>
      </c>
      <c r="T23">
        <f>+I23/BCHE!Q$1</f>
        <v>106.20964988411293</v>
      </c>
      <c r="U23">
        <f>+J23/BCHE!R$1</f>
        <v>113.93096386873299</v>
      </c>
      <c r="V23">
        <f>+K23/BCHE!S$1</f>
        <v>98.641635971922909</v>
      </c>
      <c r="W23">
        <f>+L23/BCHE!T$1</f>
        <v>84.709413092198972</v>
      </c>
      <c r="X23">
        <f>+M23/BCHE!U$1</f>
        <v>78.581058755649735</v>
      </c>
      <c r="Y23">
        <f>+N23/BCHE!V$1</f>
        <v>80.061232014214255</v>
      </c>
      <c r="Z23">
        <f>+O23/BCHE!W$1</f>
        <v>128.81558986633806</v>
      </c>
      <c r="AA23">
        <f>+P23/BCHE!X$1</f>
        <v>91.278607309240655</v>
      </c>
      <c r="AC23">
        <f>AVERAGE(R23:S23)</f>
        <v>103.93595764527544</v>
      </c>
      <c r="AD23">
        <f t="shared" si="4"/>
        <v>0.85941648707122043</v>
      </c>
      <c r="AE23">
        <f t="shared" si="4"/>
        <v>1.1405835129287798</v>
      </c>
      <c r="AF23">
        <f t="shared" si="4"/>
        <v>1.0218758963726242</v>
      </c>
      <c r="AG23">
        <f t="shared" si="4"/>
        <v>1.0961650467258854</v>
      </c>
      <c r="AH23">
        <f t="shared" si="4"/>
        <v>0.94906169343797653</v>
      </c>
      <c r="AI23">
        <f t="shared" si="4"/>
        <v>0.81501546732561003</v>
      </c>
      <c r="AJ23">
        <f t="shared" si="4"/>
        <v>0.75605267451174296</v>
      </c>
      <c r="AK23">
        <f t="shared" si="4"/>
        <v>0.77029387930841431</v>
      </c>
      <c r="AL23">
        <f t="shared" si="4"/>
        <v>1.2393746378512689</v>
      </c>
      <c r="AM23">
        <f t="shared" si="4"/>
        <v>0.87821971699887313</v>
      </c>
    </row>
    <row r="24" spans="1:52" x14ac:dyDescent="0.25">
      <c r="B24" t="s">
        <v>61</v>
      </c>
      <c r="C24" t="s">
        <v>58</v>
      </c>
      <c r="D24" t="s">
        <v>437</v>
      </c>
      <c r="E24" t="s">
        <v>438</v>
      </c>
      <c r="G24" s="44">
        <v>110.024</v>
      </c>
      <c r="H24" s="44">
        <v>173.73400000000001</v>
      </c>
      <c r="I24" s="44">
        <v>145.22999999999999</v>
      </c>
      <c r="J24" s="44">
        <v>165.88300000000001</v>
      </c>
      <c r="K24" s="44">
        <v>164.74100000000001</v>
      </c>
      <c r="L24" s="44">
        <v>165.36699999999999</v>
      </c>
      <c r="M24" s="44">
        <v>126.654</v>
      </c>
      <c r="N24" s="44">
        <v>116.63500000000001</v>
      </c>
      <c r="O24" s="44">
        <v>216.68299999999999</v>
      </c>
      <c r="P24" s="44">
        <v>132.54400000000001</v>
      </c>
      <c r="R24">
        <f>+G24/BCHE!O$1</f>
        <v>114.72781511757641</v>
      </c>
      <c r="S24">
        <f>+H24/BCHE!P$1</f>
        <v>191.07651718204269</v>
      </c>
      <c r="T24">
        <f>+I24/BCHE!Q$1</f>
        <v>153.72407542948267</v>
      </c>
      <c r="U24">
        <f>+J24/BCHE!R$1</f>
        <v>165.47192182601989</v>
      </c>
      <c r="V24">
        <f>+K24/BCHE!S$1</f>
        <v>156.779208610149</v>
      </c>
      <c r="W24">
        <f>+L24/BCHE!T$1</f>
        <v>150.14407077126697</v>
      </c>
      <c r="X24">
        <f>+M24/BCHE!U$1</f>
        <v>122.06693423158511</v>
      </c>
      <c r="Y24">
        <f>+N24/BCHE!V$1</f>
        <v>117.16657627516226</v>
      </c>
      <c r="Z24">
        <f>+O24/BCHE!W$1</f>
        <v>219.97122278357418</v>
      </c>
      <c r="AA24">
        <f>+P24/BCHE!X$1</f>
        <v>130.41740842321079</v>
      </c>
      <c r="AC24">
        <f>AVERAGE(R24:S24)</f>
        <v>152.90216614980955</v>
      </c>
      <c r="AD24">
        <f t="shared" si="4"/>
        <v>0.75033479254420177</v>
      </c>
      <c r="AE24">
        <f t="shared" si="4"/>
        <v>1.2496652074557983</v>
      </c>
      <c r="AF24">
        <f t="shared" si="4"/>
        <v>1.0053753933012815</v>
      </c>
      <c r="AG24">
        <f t="shared" si="4"/>
        <v>1.0822078325816185</v>
      </c>
      <c r="AH24">
        <f t="shared" si="4"/>
        <v>1.0253563605929612</v>
      </c>
      <c r="AI24">
        <f t="shared" si="4"/>
        <v>0.98196169846383818</v>
      </c>
      <c r="AJ24">
        <f t="shared" si="4"/>
        <v>0.79833358352809158</v>
      </c>
      <c r="AK24">
        <f t="shared" si="4"/>
        <v>0.76628460685354516</v>
      </c>
      <c r="AL24">
        <f t="shared" si="4"/>
        <v>1.4386403301052788</v>
      </c>
      <c r="AM24">
        <f t="shared" si="4"/>
        <v>0.8529467679053756</v>
      </c>
    </row>
    <row r="25" spans="1:52" x14ac:dyDescent="0.25">
      <c r="B25" s="20" t="s">
        <v>785</v>
      </c>
      <c r="C25" s="52"/>
      <c r="D25" s="20" t="s">
        <v>786</v>
      </c>
      <c r="AB25" s="20" t="s">
        <v>439</v>
      </c>
      <c r="AC25" t="s">
        <v>397</v>
      </c>
      <c r="AD25">
        <f>AVERAGE(AD21:AE24)</f>
        <v>1</v>
      </c>
      <c r="AF25">
        <f>AVERAGE(AF21:AG24)</f>
        <v>1.0004133584696886</v>
      </c>
      <c r="AH25">
        <f>AVERAGE(AH21:AI24)</f>
        <v>0.80733348049965192</v>
      </c>
      <c r="AJ25">
        <f>AVERAGE(AJ21:AK24)</f>
        <v>0.73499857284486458</v>
      </c>
      <c r="AL25">
        <f>AVERAGE(AL21:AM24)</f>
        <v>0.90331960476896467</v>
      </c>
      <c r="AO25" t="s">
        <v>417</v>
      </c>
      <c r="AP25" t="s">
        <v>406</v>
      </c>
      <c r="AR25" s="17"/>
    </row>
    <row r="26" spans="1:52" x14ac:dyDescent="0.25">
      <c r="AD26">
        <f>STDEV(AD21:AE24)/SQRT(8)</f>
        <v>6.886371250635491E-2</v>
      </c>
      <c r="AF26">
        <f>STDEV(AF21:AG24)/SQRT(8)</f>
        <v>0.10274216045324286</v>
      </c>
      <c r="AH26">
        <f>STDEV(AH21:AI24)/SQRT(8)</f>
        <v>9.8770666825266445E-2</v>
      </c>
      <c r="AJ26">
        <f>STDEV(AJ21:AK24)/SQRT(8)</f>
        <v>0.10301053585076664</v>
      </c>
      <c r="AL26">
        <f>STDEV(AL21:AM24)/SQRT(8)</f>
        <v>0.12393463892044139</v>
      </c>
      <c r="AP26" t="s">
        <v>813</v>
      </c>
      <c r="AS26" s="10"/>
    </row>
    <row r="27" spans="1:52" x14ac:dyDescent="0.25">
      <c r="A27" s="20" t="s">
        <v>65</v>
      </c>
    </row>
    <row r="28" spans="1:52" x14ac:dyDescent="0.25">
      <c r="B28" t="s">
        <v>63</v>
      </c>
      <c r="C28" t="s">
        <v>64</v>
      </c>
      <c r="D28" t="s">
        <v>65</v>
      </c>
      <c r="E28" t="s">
        <v>66</v>
      </c>
      <c r="G28" s="44">
        <v>43.539000000000001</v>
      </c>
      <c r="H28" s="44">
        <v>47.228999999999999</v>
      </c>
      <c r="I28" s="44">
        <v>43.527000000000001</v>
      </c>
      <c r="J28" s="44">
        <v>52.582000000000001</v>
      </c>
      <c r="K28" s="44">
        <v>102.99299999999999</v>
      </c>
      <c r="L28" s="44">
        <v>103.633</v>
      </c>
      <c r="M28" s="44">
        <v>91.096000000000004</v>
      </c>
      <c r="N28" s="44">
        <v>109.76600000000001</v>
      </c>
      <c r="O28" s="44">
        <v>165.93700000000001</v>
      </c>
      <c r="P28" s="44">
        <v>155.01499999999999</v>
      </c>
      <c r="R28">
        <f>+G28/BCHE!O$1</f>
        <v>45.400406660402815</v>
      </c>
      <c r="S28">
        <f>+H28/BCHE!P$1</f>
        <v>51.943504610442936</v>
      </c>
      <c r="T28">
        <f>+I28/BCHE!Q$1</f>
        <v>46.072766172409921</v>
      </c>
      <c r="U28">
        <f>+J28/BCHE!R$1</f>
        <v>52.451695432659029</v>
      </c>
      <c r="V28">
        <f>+K28/BCHE!S$1</f>
        <v>98.015436548188205</v>
      </c>
      <c r="W28">
        <f>+L28/BCHE!T$1</f>
        <v>94.093020289650966</v>
      </c>
      <c r="X28">
        <f>+M28/BCHE!U$1</f>
        <v>87.796748944056063</v>
      </c>
      <c r="Y28">
        <f>+N28/BCHE!V$1</f>
        <v>110.26627008547571</v>
      </c>
      <c r="Z28">
        <f>+O28/BCHE!W$1</f>
        <v>168.45513858972762</v>
      </c>
      <c r="AA28">
        <f>+P28/BCHE!X$1</f>
        <v>152.52787426608535</v>
      </c>
      <c r="AC28">
        <f>AVERAGE(R28:S28)</f>
        <v>48.671955635422876</v>
      </c>
      <c r="AD28">
        <f t="shared" ref="AD28:AM28" si="5">+R28/$AC28</f>
        <v>0.93278369582012299</v>
      </c>
      <c r="AE28">
        <f t="shared" si="5"/>
        <v>1.067216304179877</v>
      </c>
      <c r="AF28">
        <f t="shared" si="5"/>
        <v>0.94659780094964385</v>
      </c>
      <c r="AG28">
        <f t="shared" si="5"/>
        <v>1.0776574466320663</v>
      </c>
      <c r="AH28">
        <f t="shared" si="5"/>
        <v>2.0137969651840684</v>
      </c>
      <c r="AI28">
        <f t="shared" si="5"/>
        <v>1.9332081290189864</v>
      </c>
      <c r="AJ28">
        <f t="shared" si="5"/>
        <v>1.8038467490745045</v>
      </c>
      <c r="AK28">
        <f t="shared" si="5"/>
        <v>2.2654990670895749</v>
      </c>
      <c r="AL28">
        <f t="shared" si="5"/>
        <v>3.4610308213530661</v>
      </c>
      <c r="AM28">
        <f t="shared" si="5"/>
        <v>3.1337938300362307</v>
      </c>
      <c r="AO28" t="s">
        <v>417</v>
      </c>
      <c r="AP28" t="s">
        <v>416</v>
      </c>
      <c r="AR28" s="20"/>
      <c r="AT28" s="47">
        <v>1</v>
      </c>
      <c r="AU28" s="47">
        <v>1</v>
      </c>
      <c r="AV28" s="47">
        <v>-1</v>
      </c>
      <c r="AW28" s="48">
        <v>0</v>
      </c>
      <c r="AX28" s="47">
        <v>-1</v>
      </c>
    </row>
    <row r="29" spans="1:52" x14ac:dyDescent="0.25">
      <c r="AC29" t="s">
        <v>397</v>
      </c>
      <c r="AD29">
        <f>AVERAGE(AD28:AE28)</f>
        <v>1</v>
      </c>
      <c r="AF29">
        <f>AVERAGE(AF28:AG28)</f>
        <v>1.012127623790855</v>
      </c>
      <c r="AH29" s="20">
        <f>AVERAGE(AH28:AI28)</f>
        <v>1.9735025471015275</v>
      </c>
      <c r="AJ29" s="20">
        <f>AVERAGE(AJ28:AK28)</f>
        <v>2.0346729080820398</v>
      </c>
      <c r="AL29" s="20">
        <f>AVERAGE(AL28:AM28)</f>
        <v>3.2974123256946486</v>
      </c>
      <c r="AO29" t="s">
        <v>404</v>
      </c>
      <c r="AP29" t="s">
        <v>440</v>
      </c>
      <c r="AS29" s="20"/>
    </row>
    <row r="30" spans="1:52" x14ac:dyDescent="0.25">
      <c r="AC30" t="s">
        <v>398</v>
      </c>
      <c r="AD30">
        <f>STDEV(AD28:AE28)/SQRT(2)</f>
        <v>6.7216304179876993E-2</v>
      </c>
      <c r="AF30">
        <f>STDEV(AF28:AG28)/SQRT(2)</f>
        <v>6.5529822841211227E-2</v>
      </c>
      <c r="AH30">
        <f>STDEV(AH28:AI28)/SQRT(2)</f>
        <v>4.0294418082540973E-2</v>
      </c>
      <c r="AJ30">
        <f>STDEV(AJ28:AK28)/SQRT(2)</f>
        <v>0.23082615900753573</v>
      </c>
      <c r="AL30">
        <f>STDEV(AL28:AM28)/SQRT(2)</f>
        <v>0.16361849565841768</v>
      </c>
    </row>
    <row r="31" spans="1:52" x14ac:dyDescent="0.25">
      <c r="A31" s="57" t="s">
        <v>76</v>
      </c>
    </row>
    <row r="32" spans="1:52" x14ac:dyDescent="0.25">
      <c r="B32" s="22" t="s">
        <v>75</v>
      </c>
      <c r="C32" s="22" t="s">
        <v>76</v>
      </c>
      <c r="D32" s="22" t="s">
        <v>93</v>
      </c>
      <c r="E32" s="22" t="s">
        <v>81</v>
      </c>
      <c r="G32" s="44">
        <v>1.0960000000000001</v>
      </c>
      <c r="H32" s="44">
        <v>1.7629999999999999</v>
      </c>
      <c r="I32" s="44">
        <v>2.4500000000000002</v>
      </c>
      <c r="J32" s="44">
        <v>3.03</v>
      </c>
      <c r="K32" s="44">
        <v>1.244</v>
      </c>
      <c r="L32" s="44">
        <v>1.9019999999999999</v>
      </c>
      <c r="M32" s="44">
        <v>1.5329999999999999</v>
      </c>
      <c r="N32" s="44">
        <v>2.6019999999999999</v>
      </c>
      <c r="O32" s="44">
        <v>2.7149999999999999</v>
      </c>
      <c r="P32" s="44">
        <v>3.335</v>
      </c>
      <c r="R32">
        <f>+G32/BCHE!O$1</f>
        <v>1.1428568800340266</v>
      </c>
      <c r="S32">
        <f>+H32/BCHE!P$1</f>
        <v>1.9389866105191915</v>
      </c>
      <c r="T32">
        <f>+I32/BCHE!Q$1</f>
        <v>2.5932932920349279</v>
      </c>
      <c r="U32">
        <f>+J32/BCHE!R$1</f>
        <v>3.0224912928560506</v>
      </c>
      <c r="V32">
        <f>+K32/BCHE!S$1</f>
        <v>1.1838785457841419</v>
      </c>
      <c r="W32">
        <f>+L32/BCHE!T$1</f>
        <v>1.7269105843786836</v>
      </c>
      <c r="X32">
        <f>+M32/BCHE!U$1</f>
        <v>1.4774788808645598</v>
      </c>
      <c r="Y32">
        <f>+N32/BCHE!V$1</f>
        <v>2.613858888566658</v>
      </c>
      <c r="Z32">
        <f>+O32/BCHE!W$1</f>
        <v>2.7562008549697201</v>
      </c>
      <c r="AA32">
        <f>+P32/BCHE!X$1</f>
        <v>3.2814918599967404</v>
      </c>
      <c r="AC32">
        <f>AVERAGE(R32:S32)</f>
        <v>1.5409217452766091</v>
      </c>
      <c r="AD32">
        <f t="shared" ref="AD32:AM35" si="6">+R32/$AC32</f>
        <v>0.74167094048560767</v>
      </c>
      <c r="AE32">
        <f t="shared" si="6"/>
        <v>1.2583290595143923</v>
      </c>
      <c r="AF32">
        <f t="shared" si="6"/>
        <v>1.6829493775294921</v>
      </c>
      <c r="AG32">
        <f t="shared" si="6"/>
        <v>1.9614826658919571</v>
      </c>
      <c r="AH32">
        <f t="shared" si="6"/>
        <v>0.76829245184779005</v>
      </c>
      <c r="AI32">
        <f t="shared" si="6"/>
        <v>1.1206997303219235</v>
      </c>
      <c r="AJ32">
        <f t="shared" si="6"/>
        <v>0.95882797773052342</v>
      </c>
      <c r="AK32">
        <f t="shared" si="6"/>
        <v>1.6962956727549114</v>
      </c>
      <c r="AL32">
        <f t="shared" si="6"/>
        <v>1.7886702315794483</v>
      </c>
      <c r="AM32">
        <f t="shared" si="6"/>
        <v>2.1295642494860658</v>
      </c>
    </row>
    <row r="33" spans="1:49" x14ac:dyDescent="0.25">
      <c r="B33" s="22" t="s">
        <v>97</v>
      </c>
      <c r="C33" s="22" t="s">
        <v>76</v>
      </c>
      <c r="D33" s="22" t="s">
        <v>93</v>
      </c>
      <c r="E33" s="22" t="s">
        <v>95</v>
      </c>
      <c r="G33" s="44">
        <v>98.263000000000005</v>
      </c>
      <c r="H33" s="44">
        <v>89.578000000000003</v>
      </c>
      <c r="I33" s="44">
        <v>106.622</v>
      </c>
      <c r="J33" s="44">
        <v>114.42400000000001</v>
      </c>
      <c r="K33" s="44">
        <v>102.489</v>
      </c>
      <c r="L33" s="44">
        <v>103.02</v>
      </c>
      <c r="M33" s="44">
        <v>86.664000000000001</v>
      </c>
      <c r="N33" s="44">
        <v>82.028999999999996</v>
      </c>
      <c r="O33" s="44">
        <v>134.22</v>
      </c>
      <c r="P33" s="44">
        <v>108.107</v>
      </c>
      <c r="R33">
        <f>+G33/BCHE!O$1</f>
        <v>102.46400146239377</v>
      </c>
      <c r="S33">
        <f>+H33/BCHE!P$1</f>
        <v>98.519876685812903</v>
      </c>
      <c r="T33">
        <f>+I33/BCHE!Q$1</f>
        <v>112.8580070952441</v>
      </c>
      <c r="U33">
        <f>+J33/BCHE!R$1</f>
        <v>114.14044346328738</v>
      </c>
      <c r="V33">
        <f>+K33/BCHE!S$1</f>
        <v>97.535794436391427</v>
      </c>
      <c r="W33">
        <f>+L33/BCHE!T$1</f>
        <v>93.536450264296533</v>
      </c>
      <c r="X33">
        <f>+M33/BCHE!U$1</f>
        <v>83.525264012554615</v>
      </c>
      <c r="Y33">
        <f>+N33/BCHE!V$1</f>
        <v>82.402855791788767</v>
      </c>
      <c r="Z33">
        <f>+O33/BCHE!W$1</f>
        <v>136.25682458712186</v>
      </c>
      <c r="AA33">
        <f>+P33/BCHE!X$1</f>
        <v>106.37248590964546</v>
      </c>
      <c r="AC33">
        <f>AVERAGE(R33:S33)</f>
        <v>100.49193907410333</v>
      </c>
      <c r="AD33">
        <f t="shared" si="6"/>
        <v>1.0196240853391856</v>
      </c>
      <c r="AE33">
        <f t="shared" si="6"/>
        <v>0.98037591466081464</v>
      </c>
      <c r="AF33">
        <f t="shared" si="6"/>
        <v>1.1230553229948321</v>
      </c>
      <c r="AG33">
        <f t="shared" si="6"/>
        <v>1.1358169074548314</v>
      </c>
      <c r="AH33">
        <f t="shared" si="6"/>
        <v>0.97058326603159661</v>
      </c>
      <c r="AI33">
        <f t="shared" si="6"/>
        <v>0.93078560455801551</v>
      </c>
      <c r="AJ33">
        <f t="shared" si="6"/>
        <v>0.83116382052258553</v>
      </c>
      <c r="AK33">
        <f t="shared" si="6"/>
        <v>0.81999468366337758</v>
      </c>
      <c r="AL33">
        <f t="shared" si="6"/>
        <v>1.3558980535408447</v>
      </c>
      <c r="AM33">
        <f t="shared" si="6"/>
        <v>1.0585175974284444</v>
      </c>
    </row>
    <row r="34" spans="1:49" x14ac:dyDescent="0.25">
      <c r="B34" t="s">
        <v>77</v>
      </c>
      <c r="C34" t="s">
        <v>76</v>
      </c>
      <c r="D34" t="s">
        <v>93</v>
      </c>
      <c r="E34" t="s">
        <v>95</v>
      </c>
      <c r="G34" s="44">
        <v>8.3320000000000007</v>
      </c>
      <c r="H34" s="44">
        <v>19.474</v>
      </c>
      <c r="I34" s="44">
        <v>15.198</v>
      </c>
      <c r="J34" s="44">
        <v>13.835000000000001</v>
      </c>
      <c r="K34" s="44">
        <v>18.716000000000001</v>
      </c>
      <c r="L34" s="44">
        <v>16.052</v>
      </c>
      <c r="M34" s="44">
        <v>26.465</v>
      </c>
      <c r="N34" s="44">
        <v>18.922999999999998</v>
      </c>
      <c r="O34" s="44">
        <v>24.623999999999999</v>
      </c>
      <c r="P34" s="44">
        <v>15.287000000000001</v>
      </c>
      <c r="R34">
        <f>+G34/BCHE!O$1</f>
        <v>8.6882148945652471</v>
      </c>
      <c r="S34">
        <f>+H34/BCHE!P$1</f>
        <v>21.417938317215395</v>
      </c>
      <c r="T34">
        <f>+I34/BCHE!Q$1</f>
        <v>16.086886307080341</v>
      </c>
      <c r="U34">
        <f>+J34/BCHE!R$1</f>
        <v>13.800715193618304</v>
      </c>
      <c r="V34">
        <f>+K34/BCHE!S$1</f>
        <v>17.81147175473955</v>
      </c>
      <c r="W34">
        <f>+L34/BCHE!T$1</f>
        <v>14.574326340928829</v>
      </c>
      <c r="X34">
        <f>+M34/BCHE!U$1</f>
        <v>25.506509185962543</v>
      </c>
      <c r="Y34">
        <f>+N34/BCHE!V$1</f>
        <v>19.009243562008788</v>
      </c>
      <c r="Z34">
        <f>+O34/BCHE!W$1</f>
        <v>24.997675820543051</v>
      </c>
      <c r="AA34">
        <f>+P34/BCHE!X$1</f>
        <v>15.041728954653726</v>
      </c>
      <c r="AC34" s="31">
        <f>AVERAGE(R34:S34)</f>
        <v>15.053076605890322</v>
      </c>
      <c r="AD34" s="31">
        <f t="shared" si="6"/>
        <v>0.57717203745349421</v>
      </c>
      <c r="AE34" s="31">
        <f t="shared" si="6"/>
        <v>1.4228279625465057</v>
      </c>
      <c r="AF34" s="31">
        <f t="shared" si="6"/>
        <v>1.0686776350281435</v>
      </c>
      <c r="AG34" s="31">
        <f t="shared" si="6"/>
        <v>0.91680362459711628</v>
      </c>
      <c r="AH34" s="31">
        <f t="shared" si="6"/>
        <v>1.1832446097942435</v>
      </c>
      <c r="AI34" s="31">
        <f t="shared" si="6"/>
        <v>0.96819585274852349</v>
      </c>
      <c r="AJ34" s="31">
        <f t="shared" si="6"/>
        <v>1.6944382768889754</v>
      </c>
      <c r="AK34" s="31">
        <f t="shared" si="6"/>
        <v>1.2628145102623343</v>
      </c>
      <c r="AL34" s="31">
        <f t="shared" si="6"/>
        <v>1.6606356610688724</v>
      </c>
      <c r="AM34" s="31">
        <f t="shared" si="6"/>
        <v>0.999246157344861</v>
      </c>
      <c r="AN34" t="s">
        <v>787</v>
      </c>
      <c r="AQ34" t="s">
        <v>814</v>
      </c>
    </row>
    <row r="35" spans="1:49" x14ac:dyDescent="0.25">
      <c r="B35" t="s">
        <v>99</v>
      </c>
      <c r="C35" t="s">
        <v>76</v>
      </c>
      <c r="D35" t="s">
        <v>93</v>
      </c>
      <c r="E35" t="s">
        <v>95</v>
      </c>
      <c r="G35" s="44">
        <v>1.6719999999999999</v>
      </c>
      <c r="H35" s="44">
        <v>2.4220000000000002</v>
      </c>
      <c r="I35" s="44">
        <v>3.7429999999999999</v>
      </c>
      <c r="J35" s="44">
        <v>2.2669999999999999</v>
      </c>
      <c r="K35" s="44">
        <v>3.1960000000000002</v>
      </c>
      <c r="L35" s="44">
        <v>2.2610000000000001</v>
      </c>
      <c r="M35" s="44">
        <v>3.431</v>
      </c>
      <c r="N35" s="44">
        <v>2.2440000000000002</v>
      </c>
      <c r="O35" s="44">
        <v>2.302</v>
      </c>
      <c r="P35" s="44">
        <v>2.6720000000000002</v>
      </c>
      <c r="R35">
        <f>+G35/BCHE!O$1</f>
        <v>1.7434823936285515</v>
      </c>
      <c r="S35">
        <f>+H35/BCHE!P$1</f>
        <v>2.6637694672022021</v>
      </c>
      <c r="T35">
        <f>+I35/BCHE!Q$1</f>
        <v>3.9619170579945857</v>
      </c>
      <c r="U35">
        <f>+J35/BCHE!R$1</f>
        <v>2.2613820993084706</v>
      </c>
      <c r="V35">
        <f>+K35/BCHE!S$1</f>
        <v>3.0415400581399661</v>
      </c>
      <c r="W35">
        <f>+L35/BCHE!T$1</f>
        <v>2.0528626873187195</v>
      </c>
      <c r="X35">
        <f>+M35/BCHE!U$1</f>
        <v>3.306738447649253</v>
      </c>
      <c r="Y35">
        <f>+N35/BCHE!V$1</f>
        <v>2.2542272659275868</v>
      </c>
      <c r="Z35">
        <f>+O35/BCHE!W$1</f>
        <v>2.3369334689282857</v>
      </c>
      <c r="AA35">
        <f>+P35/BCHE!X$1</f>
        <v>2.6291293103182283</v>
      </c>
      <c r="AC35">
        <f>AVERAGE(R35:S35)</f>
        <v>2.2036259304153769</v>
      </c>
      <c r="AD35">
        <f t="shared" si="6"/>
        <v>0.79118800045156046</v>
      </c>
      <c r="AE35">
        <f t="shared" si="6"/>
        <v>1.2088119995484394</v>
      </c>
      <c r="AF35">
        <f t="shared" si="6"/>
        <v>1.7979081673121247</v>
      </c>
      <c r="AG35">
        <f t="shared" si="6"/>
        <v>1.0262096066741269</v>
      </c>
      <c r="AH35">
        <f t="shared" si="6"/>
        <v>1.3802433598912338</v>
      </c>
      <c r="AI35">
        <f t="shared" si="6"/>
        <v>0.93158401295984072</v>
      </c>
      <c r="AJ35">
        <f t="shared" si="6"/>
        <v>1.5005897334970744</v>
      </c>
      <c r="AK35">
        <f t="shared" si="6"/>
        <v>1.0229627609721728</v>
      </c>
      <c r="AL35">
        <f t="shared" si="6"/>
        <v>1.0604946314494406</v>
      </c>
      <c r="AM35">
        <f t="shared" si="6"/>
        <v>1.1930923819827466</v>
      </c>
    </row>
    <row r="36" spans="1:49" x14ac:dyDescent="0.25">
      <c r="AB36" t="s">
        <v>439</v>
      </c>
      <c r="AD36">
        <f>AVERAGE(AD32:AE35)</f>
        <v>1</v>
      </c>
      <c r="AF36">
        <f>AVERAGE(AF32:AG35)</f>
        <v>1.3391129134353281</v>
      </c>
      <c r="AH36">
        <f>AVERAGE(AH32:AI35)</f>
        <v>1.0317036110191458</v>
      </c>
      <c r="AJ36">
        <f>AVERAGE(AJ32:AK35)</f>
        <v>1.2233859295364942</v>
      </c>
      <c r="AL36">
        <f>AVERAGE(AL32:AM35)</f>
        <v>1.4057648704850905</v>
      </c>
      <c r="AO36" t="s">
        <v>417</v>
      </c>
      <c r="AP36" t="s">
        <v>443</v>
      </c>
      <c r="AS36" t="s">
        <v>444</v>
      </c>
    </row>
    <row r="37" spans="1:49" x14ac:dyDescent="0.25">
      <c r="AD37">
        <f>STDEV(AD32:AE35)/SQRT(8)</f>
        <v>0.10168314665484093</v>
      </c>
      <c r="AF37">
        <f>STDEV(AF32:AG35)/SQRT(8)</f>
        <v>0.14351827352892141</v>
      </c>
      <c r="AH37">
        <f>STDEV(AH32:AI35)/SQRT(8)</f>
        <v>6.6778911442926955E-2</v>
      </c>
      <c r="AJ37">
        <f>STDEV(AJ32:AK35)/SQRT(8)</f>
        <v>0.13029181104989063</v>
      </c>
      <c r="AL37">
        <f>STDEV(AL32:AM35)/SQRT(8)</f>
        <v>0.14566516975277907</v>
      </c>
      <c r="AO37" t="s">
        <v>404</v>
      </c>
      <c r="AP37" t="s">
        <v>445</v>
      </c>
    </row>
    <row r="38" spans="1:49" x14ac:dyDescent="0.25">
      <c r="AC38" t="s">
        <v>398</v>
      </c>
      <c r="AD38">
        <f>STDEV(AD32:AE33)/SQRT(4)</f>
        <v>0.10576625778494636</v>
      </c>
      <c r="AF38">
        <f>STDEV(AF32:AG33)/SQRT(4)</f>
        <v>0.20792943999759675</v>
      </c>
      <c r="AH38">
        <f>STDEV(AH32:AI33)/SQRT(4)</f>
        <v>7.2414125863108067E-2</v>
      </c>
      <c r="AJ38">
        <f>STDEV(AJ32:AK33)/SQRT(4)</f>
        <v>0.20896135590849729</v>
      </c>
      <c r="AL38">
        <f>STDEV(AL32:AM33)/SQRT(4)</f>
        <v>0.23588303987341244</v>
      </c>
      <c r="AO38" t="s">
        <v>404</v>
      </c>
      <c r="AP38" t="s">
        <v>442</v>
      </c>
      <c r="AS38" s="58"/>
      <c r="AT38" t="s">
        <v>416</v>
      </c>
      <c r="AV38" s="96"/>
      <c r="AW38" t="s">
        <v>816</v>
      </c>
    </row>
    <row r="39" spans="1:49" x14ac:dyDescent="0.25">
      <c r="AB39" t="s">
        <v>818</v>
      </c>
      <c r="AC39" t="s">
        <v>625</v>
      </c>
      <c r="AD39">
        <f>AVERAGE(AD32:AE33,AD35:AE35)</f>
        <v>1</v>
      </c>
      <c r="AF39" s="42">
        <f>AVERAGE(AF32:AG33,AF35:AG35)</f>
        <v>1.4545703413095608</v>
      </c>
      <c r="AH39">
        <f>AVERAGE(AH32:AI33,AH35:AI35)</f>
        <v>1.0170314042684001</v>
      </c>
      <c r="AJ39">
        <f>AVERAGE(AJ32:AK33,AJ35:AK35)</f>
        <v>1.1383057748567742</v>
      </c>
      <c r="AL39" s="42">
        <f>AVERAGE(AL32:AM33,AL35:AM35)</f>
        <v>1.4310395242444984</v>
      </c>
      <c r="AO39" s="52" t="s">
        <v>788</v>
      </c>
      <c r="AP39" s="52"/>
      <c r="AQ39" t="s">
        <v>817</v>
      </c>
      <c r="AT39" s="96"/>
      <c r="AU39" t="s">
        <v>815</v>
      </c>
      <c r="AV39" s="96"/>
    </row>
    <row r="40" spans="1:49" x14ac:dyDescent="0.25">
      <c r="AC40" t="s">
        <v>398</v>
      </c>
      <c r="AD40">
        <f>STDEV(AD32:AE33,AD35:AE35)/SQRT(6)</f>
        <v>8.5915252379076948E-2</v>
      </c>
      <c r="AF40">
        <f>STDEV(AF32:AG33,AF35:AG35)/SQRT(6)</f>
        <v>0.16552913436434116</v>
      </c>
      <c r="AH40">
        <f>STDEV(AH32:AI33,AH35:AI35)/SQRT(6)</f>
        <v>8.591432499496067E-2</v>
      </c>
      <c r="AJ40">
        <f>STDEV(AJ32:AK33,AJ35:AK35)/SQRT(6)</f>
        <v>0.15097205196621555</v>
      </c>
      <c r="AL40">
        <f>STDEV(AL32:AM33,AL35:AM35)/SQRT(6)</f>
        <v>0.17834215254840871</v>
      </c>
      <c r="AP40" t="s">
        <v>446</v>
      </c>
      <c r="AV40" s="96"/>
    </row>
    <row r="41" spans="1:49" x14ac:dyDescent="0.25">
      <c r="AV41" s="96"/>
    </row>
    <row r="42" spans="1:49" x14ac:dyDescent="0.25">
      <c r="A42" s="59" t="s">
        <v>447</v>
      </c>
    </row>
    <row r="43" spans="1:49" x14ac:dyDescent="0.25">
      <c r="B43" s="3" t="s">
        <v>101</v>
      </c>
      <c r="C43" s="3" t="s">
        <v>102</v>
      </c>
      <c r="D43" s="2" t="s">
        <v>200</v>
      </c>
      <c r="F43" t="s">
        <v>448</v>
      </c>
      <c r="G43" s="44">
        <v>0.99199999999999999</v>
      </c>
      <c r="H43" s="44">
        <v>1.1839999999999999</v>
      </c>
      <c r="I43" s="44">
        <v>2.3319999999999999</v>
      </c>
      <c r="J43" s="44">
        <v>0.52200000000000002</v>
      </c>
      <c r="K43" s="44">
        <v>1.3260000000000001</v>
      </c>
      <c r="L43" s="44">
        <v>0.29599999999999999</v>
      </c>
      <c r="M43" s="44">
        <v>2.8780000000000001</v>
      </c>
      <c r="N43" s="44">
        <v>1.6160000000000001</v>
      </c>
      <c r="O43" s="44">
        <v>2.0750000000000002</v>
      </c>
      <c r="P43" s="44">
        <v>1.903</v>
      </c>
      <c r="R43">
        <f>+G43/BCHE!O$1</f>
        <v>1.0344106067461263</v>
      </c>
      <c r="S43">
        <f>+H43/BCHE!P$1</f>
        <v>1.3021895330996727</v>
      </c>
      <c r="T43">
        <f>+I43/BCHE!Q$1</f>
        <v>2.4683918191940619</v>
      </c>
      <c r="U43">
        <f>+J43/BCHE!R$1</f>
        <v>0.52070642074945828</v>
      </c>
      <c r="V43">
        <f>+K43/BCHE!S$1</f>
        <v>1.2619155560367945</v>
      </c>
      <c r="W43">
        <f>+L43/BCHE!T$1</f>
        <v>0.2687515946246532</v>
      </c>
      <c r="X43">
        <f>+M43/BCHE!U$1</f>
        <v>2.7737666139127226</v>
      </c>
      <c r="Y43">
        <f>+N43/BCHE!V$1</f>
        <v>1.6233650899015064</v>
      </c>
      <c r="Z43">
        <f>+O43/BCHE!W$1</f>
        <v>2.1064886828958267</v>
      </c>
      <c r="AA43">
        <f>+P43/BCHE!X$1</f>
        <v>1.8724674691375702</v>
      </c>
      <c r="AC43" s="45">
        <f>AVERAGE(R43:S43)</f>
        <v>1.1683000699228994</v>
      </c>
      <c r="AD43" s="45">
        <f t="shared" ref="AD43:AM45" si="7">+R43/$AC43</f>
        <v>0.88539805258625981</v>
      </c>
      <c r="AE43" s="45">
        <f t="shared" si="7"/>
        <v>1.1146019474137403</v>
      </c>
      <c r="AF43" s="45">
        <f t="shared" si="7"/>
        <v>2.1128063609180137</v>
      </c>
      <c r="AG43" s="45">
        <f t="shared" si="7"/>
        <v>0.44569578839777158</v>
      </c>
      <c r="AH43" s="45">
        <f t="shared" si="7"/>
        <v>1.0801296589155158</v>
      </c>
      <c r="AI43" s="45">
        <f t="shared" si="7"/>
        <v>0.23003644486847385</v>
      </c>
      <c r="AJ43" s="45">
        <f t="shared" si="7"/>
        <v>2.3741902318774781</v>
      </c>
      <c r="AK43" s="45">
        <f t="shared" si="7"/>
        <v>1.3895103935144322</v>
      </c>
      <c r="AL43" s="45">
        <f t="shared" si="7"/>
        <v>1.8030373678183911</v>
      </c>
      <c r="AM43" s="45">
        <f t="shared" si="7"/>
        <v>1.6027282008646473</v>
      </c>
    </row>
    <row r="44" spans="1:49" x14ac:dyDescent="0.25">
      <c r="B44" s="3" t="s">
        <v>105</v>
      </c>
      <c r="C44" s="3" t="s">
        <v>102</v>
      </c>
      <c r="D44" s="2" t="s">
        <v>200</v>
      </c>
      <c r="G44" s="44">
        <v>42.122</v>
      </c>
      <c r="H44" s="44">
        <v>56.374000000000002</v>
      </c>
      <c r="I44" s="44">
        <v>58.264000000000003</v>
      </c>
      <c r="J44" s="44">
        <v>49.462000000000003</v>
      </c>
      <c r="K44" s="44">
        <v>26.948</v>
      </c>
      <c r="L44" s="44">
        <v>27.433</v>
      </c>
      <c r="M44" s="44">
        <v>41.429000000000002</v>
      </c>
      <c r="N44" s="44">
        <v>21.902999999999999</v>
      </c>
      <c r="O44" s="44">
        <v>39.470999999999997</v>
      </c>
      <c r="P44" s="44">
        <v>43.774999999999999</v>
      </c>
      <c r="R44">
        <f>+G44/BCHE!O$1</f>
        <v>43.922826186855175</v>
      </c>
      <c r="S44">
        <f>+H44/BCHE!P$1</f>
        <v>62.001379002500805</v>
      </c>
      <c r="T44">
        <f>+I44/BCHE!Q$1</f>
        <v>61.671689945764506</v>
      </c>
      <c r="U44">
        <f>+J44/BCHE!R$1</f>
        <v>49.339427170708248</v>
      </c>
      <c r="V44">
        <f>+K44/BCHE!S$1</f>
        <v>25.645626247420466</v>
      </c>
      <c r="W44">
        <f>+L44/BCHE!T$1</f>
        <v>24.907643565331458</v>
      </c>
      <c r="X44">
        <f>+M44/BCHE!U$1</f>
        <v>39.928553525986857</v>
      </c>
      <c r="Y44">
        <f>+N44/BCHE!V$1</f>
        <v>22.00282522531726</v>
      </c>
      <c r="Z44">
        <f>+O44/BCHE!W$1</f>
        <v>40.069983037388518</v>
      </c>
      <c r="AA44">
        <f>+P44/BCHE!X$1</f>
        <v>43.072655523645366</v>
      </c>
      <c r="AC44">
        <f>AVERAGE(R44:S44)</f>
        <v>52.962102594677987</v>
      </c>
      <c r="AD44">
        <f t="shared" si="7"/>
        <v>0.82932557498706361</v>
      </c>
      <c r="AE44">
        <f t="shared" si="7"/>
        <v>1.1706744250129366</v>
      </c>
      <c r="AF44">
        <f t="shared" si="7"/>
        <v>1.164449425615548</v>
      </c>
      <c r="AG44">
        <f t="shared" si="7"/>
        <v>0.93159872349301764</v>
      </c>
      <c r="AH44">
        <f t="shared" si="7"/>
        <v>0.48422598407181672</v>
      </c>
      <c r="AI44">
        <f t="shared" si="7"/>
        <v>0.47029181896253414</v>
      </c>
      <c r="AJ44">
        <f t="shared" si="7"/>
        <v>0.75390801289673803</v>
      </c>
      <c r="AK44">
        <f t="shared" si="7"/>
        <v>0.41544470758093094</v>
      </c>
      <c r="AL44">
        <f t="shared" si="7"/>
        <v>0.7565784036945512</v>
      </c>
      <c r="AM44">
        <f t="shared" si="7"/>
        <v>0.81327314085852809</v>
      </c>
    </row>
    <row r="45" spans="1:49" x14ac:dyDescent="0.25">
      <c r="B45" s="3" t="s">
        <v>106</v>
      </c>
      <c r="C45" s="3" t="s">
        <v>102</v>
      </c>
      <c r="D45" s="2" t="s">
        <v>200</v>
      </c>
      <c r="G45" s="44">
        <v>277.76799999999997</v>
      </c>
      <c r="H45" s="44">
        <v>388.13400000000001</v>
      </c>
      <c r="I45" s="44">
        <v>309.108</v>
      </c>
      <c r="J45" s="44">
        <v>287.61099999999999</v>
      </c>
      <c r="K45" s="44">
        <v>212.95400000000001</v>
      </c>
      <c r="L45" s="44">
        <v>215.30799999999999</v>
      </c>
      <c r="M45" s="44">
        <v>217.77099999999999</v>
      </c>
      <c r="N45" s="44">
        <v>230.28</v>
      </c>
      <c r="O45" s="44">
        <v>280.685</v>
      </c>
      <c r="P45" s="44">
        <v>199.57</v>
      </c>
      <c r="R45">
        <f>+G45/BCHE!O$1</f>
        <v>289.64331190993749</v>
      </c>
      <c r="S45">
        <f>+H45/BCHE!P$1</f>
        <v>426.87840560819961</v>
      </c>
      <c r="T45">
        <f>+I45/BCHE!Q$1</f>
        <v>327.18681751605408</v>
      </c>
      <c r="U45">
        <f>+J45/BCHE!R$1</f>
        <v>286.89826509228436</v>
      </c>
      <c r="V45">
        <f>+K45/BCHE!S$1</f>
        <v>202.66211562613842</v>
      </c>
      <c r="W45">
        <f>+L45/BCHE!T$1</f>
        <v>195.48773086298928</v>
      </c>
      <c r="X45">
        <f>+M45/BCHE!U$1</f>
        <v>209.88392261236532</v>
      </c>
      <c r="Y45">
        <f>+N45/BCHE!V$1</f>
        <v>231.32952531096464</v>
      </c>
      <c r="Z45">
        <f>+O45/BCHE!W$1</f>
        <v>284.94447034150124</v>
      </c>
      <c r="AA45">
        <f>+P45/BCHE!X$1</f>
        <v>196.3680151422937</v>
      </c>
      <c r="AC45">
        <f>AVERAGE(R45:S45)</f>
        <v>358.26085875906858</v>
      </c>
      <c r="AD45">
        <f t="shared" si="7"/>
        <v>0.80847043384307693</v>
      </c>
      <c r="AE45">
        <f t="shared" si="7"/>
        <v>1.191529566156923</v>
      </c>
      <c r="AF45">
        <f t="shared" si="7"/>
        <v>0.91326420265209074</v>
      </c>
      <c r="AG45">
        <f t="shared" si="7"/>
        <v>0.80080828836851592</v>
      </c>
      <c r="AH45">
        <f t="shared" si="7"/>
        <v>0.56568310679573641</v>
      </c>
      <c r="AI45">
        <f t="shared" si="7"/>
        <v>0.54565751765379233</v>
      </c>
      <c r="AJ45">
        <f t="shared" si="7"/>
        <v>0.58584106379735124</v>
      </c>
      <c r="AK45">
        <f t="shared" si="7"/>
        <v>0.64570136439753911</v>
      </c>
      <c r="AL45">
        <f t="shared" si="7"/>
        <v>0.7953547348947968</v>
      </c>
      <c r="AM45">
        <f t="shared" si="7"/>
        <v>0.54811462190557558</v>
      </c>
    </row>
    <row r="46" spans="1:49" x14ac:dyDescent="0.25">
      <c r="C46" s="3" t="s">
        <v>449</v>
      </c>
      <c r="E46" t="s">
        <v>450</v>
      </c>
      <c r="AC46" t="s">
        <v>451</v>
      </c>
    </row>
    <row r="47" spans="1:49" x14ac:dyDescent="0.25">
      <c r="B47" s="127" t="s">
        <v>789</v>
      </c>
      <c r="C47" s="126"/>
      <c r="D47" s="126"/>
      <c r="AC47" t="s">
        <v>398</v>
      </c>
      <c r="AD47">
        <f>STDEV(AD44:AE45)/SQRT(4)</f>
        <v>0.10473246397826849</v>
      </c>
      <c r="AF47">
        <f>STDEV(AF44:AG45)/SQRT(4)</f>
        <v>7.6326732926657245E-2</v>
      </c>
      <c r="AH47">
        <f>STDEV(AH44:AI45)/SQRT(4)</f>
        <v>2.317675185403386E-2</v>
      </c>
      <c r="AJ47">
        <f>STDEV(AJ44:AK45)/SQRT(4)</f>
        <v>7.0732608140983658E-2</v>
      </c>
      <c r="AL47">
        <f>STDEV(AL44:AM45)/SQRT(4)</f>
        <v>6.1225816368201909E-2</v>
      </c>
      <c r="AO47" t="s">
        <v>404</v>
      </c>
      <c r="AP47" t="s">
        <v>452</v>
      </c>
      <c r="AS47" s="60"/>
    </row>
    <row r="48" spans="1:49" x14ac:dyDescent="0.25">
      <c r="A48" s="59" t="s">
        <v>469</v>
      </c>
      <c r="B48" s="60"/>
      <c r="C48" s="60"/>
    </row>
    <row r="49" spans="1:52" x14ac:dyDescent="0.25">
      <c r="B49" s="3" t="s">
        <v>103</v>
      </c>
      <c r="C49" s="3" t="s">
        <v>102</v>
      </c>
      <c r="D49" s="2" t="s">
        <v>200</v>
      </c>
      <c r="G49" s="44">
        <v>70.745999999999995</v>
      </c>
      <c r="H49" s="44">
        <v>69.748000000000005</v>
      </c>
      <c r="I49" s="44">
        <v>74.638999999999996</v>
      </c>
      <c r="J49" s="44">
        <v>63.527999999999999</v>
      </c>
      <c r="K49" s="44">
        <v>43.228000000000002</v>
      </c>
      <c r="L49" s="44">
        <v>38.264000000000003</v>
      </c>
      <c r="M49" s="44">
        <v>30.803000000000001</v>
      </c>
      <c r="N49" s="44">
        <v>29.661999999999999</v>
      </c>
      <c r="O49" s="44">
        <v>19.224</v>
      </c>
      <c r="P49" s="44">
        <v>15.842000000000001</v>
      </c>
      <c r="R49">
        <f>+G49/BCHE!O$1</f>
        <v>73.770577404094198</v>
      </c>
      <c r="S49">
        <f>+H49/BCHE!P$1</f>
        <v>76.710401650874985</v>
      </c>
      <c r="T49">
        <f>+I49/BCHE!Q$1</f>
        <v>79.004415520079576</v>
      </c>
      <c r="U49">
        <f>+J49/BCHE!R$1</f>
        <v>63.370569918336365</v>
      </c>
      <c r="V49">
        <f>+K49/BCHE!S$1</f>
        <v>41.138827795142198</v>
      </c>
      <c r="W49">
        <f>+L49/BCHE!T$1</f>
        <v>34.74159127269504</v>
      </c>
      <c r="X49">
        <f>+M49/BCHE!U$1</f>
        <v>29.687398543555798</v>
      </c>
      <c r="Y49">
        <f>+N49/BCHE!V$1</f>
        <v>29.797187683575793</v>
      </c>
      <c r="Z49">
        <f>+O49/BCHE!W$1</f>
        <v>19.515729368669579</v>
      </c>
      <c r="AA49">
        <f>+P49/BCHE!X$1</f>
        <v>15.587824301669674</v>
      </c>
      <c r="AC49">
        <f>AVERAGE(R49:S49)</f>
        <v>75.240489527484584</v>
      </c>
      <c r="AD49">
        <f t="shared" ref="AD49:AM50" si="8">+R49/$AC49</f>
        <v>0.98046381499347579</v>
      </c>
      <c r="AE49">
        <f t="shared" si="8"/>
        <v>1.0195361850065243</v>
      </c>
      <c r="AF49">
        <f t="shared" si="8"/>
        <v>1.0500252725126153</v>
      </c>
      <c r="AG49">
        <f t="shared" si="8"/>
        <v>0.8422402660629652</v>
      </c>
      <c r="AH49">
        <f t="shared" si="8"/>
        <v>0.5467644888210702</v>
      </c>
      <c r="AI49">
        <f t="shared" si="8"/>
        <v>0.46174063314678848</v>
      </c>
      <c r="AJ49">
        <f t="shared" si="8"/>
        <v>0.39456679149743296</v>
      </c>
      <c r="AK49">
        <f t="shared" si="8"/>
        <v>0.39602596780940907</v>
      </c>
      <c r="AL49">
        <f t="shared" si="8"/>
        <v>0.25937802227536921</v>
      </c>
      <c r="AM49">
        <f t="shared" si="8"/>
        <v>0.20717335040697205</v>
      </c>
      <c r="AO49" t="s">
        <v>417</v>
      </c>
      <c r="AP49" t="s">
        <v>455</v>
      </c>
      <c r="AQ49" t="s">
        <v>457</v>
      </c>
      <c r="AR49" t="s">
        <v>416</v>
      </c>
      <c r="AT49" s="60"/>
      <c r="AU49" t="s">
        <v>441</v>
      </c>
      <c r="AV49" s="47">
        <v>-1</v>
      </c>
      <c r="AW49" s="47">
        <v>-2</v>
      </c>
      <c r="AX49" s="47">
        <v>1</v>
      </c>
      <c r="AY49" s="47">
        <v>1</v>
      </c>
      <c r="AZ49" s="47">
        <v>1</v>
      </c>
    </row>
    <row r="50" spans="1:52" x14ac:dyDescent="0.25">
      <c r="B50" s="3" t="s">
        <v>104</v>
      </c>
      <c r="C50" s="3" t="s">
        <v>102</v>
      </c>
      <c r="D50" s="2" t="s">
        <v>200</v>
      </c>
      <c r="G50" s="44">
        <v>145.78899999999999</v>
      </c>
      <c r="H50" s="44">
        <v>222.02199999999999</v>
      </c>
      <c r="I50" s="44">
        <v>211.863</v>
      </c>
      <c r="J50" s="44">
        <v>200.54599999999999</v>
      </c>
      <c r="K50" s="44">
        <v>141.596</v>
      </c>
      <c r="L50" s="44">
        <v>179.24199999999999</v>
      </c>
      <c r="M50" s="44">
        <v>159.22</v>
      </c>
      <c r="N50" s="44">
        <v>164.37799999999999</v>
      </c>
      <c r="O50" s="44">
        <v>131.62899999999999</v>
      </c>
      <c r="P50" s="44">
        <v>179.35499999999999</v>
      </c>
      <c r="R50">
        <f>+G50/BCHE!O$1</f>
        <v>152.02186284970867</v>
      </c>
      <c r="S50">
        <f>+H50/BCHE!P$1</f>
        <v>244.18473354548607</v>
      </c>
      <c r="T50">
        <f>+I50/BCHE!Q$1</f>
        <v>224.25424356342691</v>
      </c>
      <c r="U50">
        <f>+J50/BCHE!R$1</f>
        <v>200.04902271191733</v>
      </c>
      <c r="V50">
        <f>+K50/BCHE!S$1</f>
        <v>134.75278663090947</v>
      </c>
      <c r="W50">
        <f>+L50/BCHE!T$1</f>
        <v>162.74180176929758</v>
      </c>
      <c r="X50">
        <f>+M50/BCHE!U$1</f>
        <v>153.45348167727019</v>
      </c>
      <c r="Y50">
        <f>+N50/BCHE!V$1</f>
        <v>165.1271700172214</v>
      </c>
      <c r="Z50">
        <f>+O50/BCHE!W$1</f>
        <v>133.62650546549145</v>
      </c>
      <c r="AA50">
        <f>+P50/BCHE!X$1</f>
        <v>176.47735308837042</v>
      </c>
      <c r="AC50">
        <f>AVERAGE(R50:S50)</f>
        <v>198.10329819759738</v>
      </c>
      <c r="AD50">
        <f t="shared" si="8"/>
        <v>0.76738683420644027</v>
      </c>
      <c r="AE50">
        <f t="shared" si="8"/>
        <v>1.2326131657935595</v>
      </c>
      <c r="AF50">
        <f t="shared" si="8"/>
        <v>1.1320066127306239</v>
      </c>
      <c r="AG50">
        <f t="shared" si="8"/>
        <v>1.0098217673911678</v>
      </c>
      <c r="AH50">
        <f t="shared" si="8"/>
        <v>0.68021475592244207</v>
      </c>
      <c r="AI50">
        <f t="shared" si="8"/>
        <v>0.82149970873766776</v>
      </c>
      <c r="AJ50">
        <f t="shared" si="8"/>
        <v>0.7746134621353381</v>
      </c>
      <c r="AK50">
        <f t="shared" si="8"/>
        <v>0.83354074121732158</v>
      </c>
      <c r="AL50">
        <f t="shared" si="8"/>
        <v>0.67452943328690163</v>
      </c>
      <c r="AM50">
        <f t="shared" si="8"/>
        <v>0.89083500726143261</v>
      </c>
      <c r="AO50" t="s">
        <v>404</v>
      </c>
      <c r="AP50" t="s">
        <v>456</v>
      </c>
      <c r="AQ50" t="s">
        <v>458</v>
      </c>
      <c r="AR50" t="s">
        <v>463</v>
      </c>
      <c r="AU50" s="60"/>
    </row>
    <row r="51" spans="1:52" x14ac:dyDescent="0.25">
      <c r="C51" s="3" t="s">
        <v>453</v>
      </c>
      <c r="AC51" t="s">
        <v>454</v>
      </c>
      <c r="AI51" t="s">
        <v>462</v>
      </c>
      <c r="AP51" t="s">
        <v>459</v>
      </c>
      <c r="AQ51" t="s">
        <v>460</v>
      </c>
      <c r="AR51" s="126" t="s">
        <v>461</v>
      </c>
    </row>
    <row r="52" spans="1:52" x14ac:dyDescent="0.25">
      <c r="B52" s="126" t="s">
        <v>790</v>
      </c>
      <c r="C52" s="126"/>
      <c r="D52" s="126"/>
      <c r="E52" s="126"/>
      <c r="F52" s="126"/>
      <c r="G52" s="101" t="s">
        <v>823</v>
      </c>
      <c r="H52" s="101"/>
      <c r="I52" s="101"/>
      <c r="J52" s="101"/>
      <c r="AC52" t="s">
        <v>398</v>
      </c>
      <c r="AD52">
        <f>STDEV(AD49:AE50)/SQRT(4)</f>
        <v>9.5298257613585111E-2</v>
      </c>
      <c r="AF52">
        <f>STDEV(AF49:AG50)/SQRT(4)</f>
        <v>6.0979693094031576E-2</v>
      </c>
      <c r="AH52">
        <f>STDEV(AH49:AI50)/SQRT(4)</f>
        <v>7.8744899778012759E-2</v>
      </c>
      <c r="AJ52">
        <f>STDEV(AJ49:AK50)/SQRT(4)</f>
        <v>0.11861666388178366</v>
      </c>
      <c r="AL52">
        <f>STDEV(AL49:AM50)/SQRT(4)</f>
        <v>0.16497581996486083</v>
      </c>
      <c r="AO52" t="s">
        <v>821</v>
      </c>
      <c r="AR52" t="s">
        <v>819</v>
      </c>
      <c r="AT52" s="101"/>
    </row>
    <row r="53" spans="1:52" x14ac:dyDescent="0.25">
      <c r="B53" s="126"/>
      <c r="C53" s="126"/>
      <c r="D53" s="126"/>
      <c r="E53" s="126"/>
      <c r="F53" s="126"/>
      <c r="AC53" t="s">
        <v>824</v>
      </c>
      <c r="AD53">
        <f>AVERAGE(AD44:AE45,AD49:AE50)</f>
        <v>1</v>
      </c>
      <c r="AF53">
        <f>AVERAGE(AF44:AG45,AF49:AG50)</f>
        <v>0.98052681985331802</v>
      </c>
      <c r="AH53" s="101">
        <f>AVERAGE(AH44:AI45,AH49:AI50)</f>
        <v>0.57200975176398106</v>
      </c>
      <c r="AJ53" s="101">
        <f>AVERAGE(AJ44:AK45,AJ49:AK50)</f>
        <v>0.59995526391650766</v>
      </c>
      <c r="AL53" s="101">
        <f>AVERAGE(AL44:AM45,AL49:AM50)</f>
        <v>0.61815458932301592</v>
      </c>
      <c r="AO53" t="s">
        <v>822</v>
      </c>
      <c r="AR53" t="s">
        <v>820</v>
      </c>
      <c r="AU53" s="101"/>
    </row>
    <row r="54" spans="1:52" x14ac:dyDescent="0.25">
      <c r="B54" s="126"/>
      <c r="C54" s="126"/>
      <c r="D54" s="126"/>
      <c r="E54" s="126"/>
      <c r="F54" s="126"/>
      <c r="AC54" t="s">
        <v>825</v>
      </c>
      <c r="AD54">
        <f>STDEV(AD44:AE45,AD49:AE50)/SQRT(8)</f>
        <v>6.5548205132576934E-2</v>
      </c>
      <c r="AF54">
        <f>STDEV(AF44:AG45,AF49:AG50)/SQRT(8)</f>
        <v>4.644544058014085E-2</v>
      </c>
      <c r="AH54">
        <f>STDEV(AH44:AI45,AH49:AI50)/SQRT(8)</f>
        <v>4.3411888961624207E-2</v>
      </c>
      <c r="AJ54">
        <f>STDEV(AJ44:AK45,AJ49:AK50)/SQRT(8)</f>
        <v>6.3930312854859644E-2</v>
      </c>
      <c r="AL54">
        <f>STDEV(AL44:AM45,AL49:AM50)/SQRT(8)</f>
        <v>9.1485442570258646E-2</v>
      </c>
      <c r="AU54" s="101"/>
    </row>
    <row r="55" spans="1:52" x14ac:dyDescent="0.25">
      <c r="B55" s="126"/>
      <c r="C55" s="126"/>
      <c r="D55" s="126"/>
      <c r="E55" s="126"/>
      <c r="F55" s="126"/>
      <c r="AU55" s="101"/>
    </row>
    <row r="56" spans="1:52" x14ac:dyDescent="0.25">
      <c r="A56" s="60" t="s">
        <v>470</v>
      </c>
      <c r="B56" s="60"/>
    </row>
    <row r="57" spans="1:52" x14ac:dyDescent="0.25">
      <c r="B57" s="61" t="s">
        <v>107</v>
      </c>
      <c r="C57" s="61" t="s">
        <v>108</v>
      </c>
      <c r="D57" s="60" t="s">
        <v>200</v>
      </c>
      <c r="E57" s="60" t="s">
        <v>226</v>
      </c>
      <c r="G57" s="44">
        <v>2.4750000000000001</v>
      </c>
      <c r="H57" s="44">
        <v>3.5529999999999999</v>
      </c>
      <c r="I57" s="44">
        <v>0.98</v>
      </c>
      <c r="J57" s="44">
        <v>3.14</v>
      </c>
      <c r="K57" s="44">
        <v>5.54</v>
      </c>
      <c r="L57" s="44">
        <v>3.625</v>
      </c>
      <c r="M57" s="44">
        <v>5.6619999999999999</v>
      </c>
      <c r="N57" s="44">
        <v>3.6669999999999998</v>
      </c>
      <c r="O57" s="44">
        <v>1.889</v>
      </c>
      <c r="P57" s="44">
        <v>4.8</v>
      </c>
      <c r="R57">
        <f>+G57/BCHE!O$1</f>
        <v>2.5808127537264745</v>
      </c>
      <c r="S57">
        <f>+H57/BCHE!P$1</f>
        <v>3.9076684215398116</v>
      </c>
      <c r="T57">
        <f>+I57/BCHE!Q$1</f>
        <v>1.0373173168139711</v>
      </c>
      <c r="U57">
        <f>+J57/BCHE!R$1</f>
        <v>3.1322186995273924</v>
      </c>
      <c r="V57">
        <f>+K57/BCHE!S$1</f>
        <v>5.2722565463377382</v>
      </c>
      <c r="W57">
        <f>+L57/BCHE!T$1</f>
        <v>3.2912990895755674</v>
      </c>
      <c r="X57">
        <f>+M57/BCHE!U$1</f>
        <v>5.4569376539172456</v>
      </c>
      <c r="Y57">
        <f>+N57/BCHE!V$1</f>
        <v>3.6837127380376384</v>
      </c>
      <c r="Z57">
        <f>+O57/BCHE!W$1</f>
        <v>1.9176660828868515</v>
      </c>
      <c r="AA57">
        <f>+P57/BCHE!X$1</f>
        <v>4.7229867850028047</v>
      </c>
      <c r="AB57" t="s">
        <v>849</v>
      </c>
      <c r="AC57">
        <f>AVERAGE(R57:S57)</f>
        <v>3.244240587633143</v>
      </c>
      <c r="AD57" s="31">
        <f t="shared" ref="AD57:AM57" si="9">+R57/$AC57</f>
        <v>0.79550596942914253</v>
      </c>
      <c r="AE57" s="31">
        <f t="shared" si="9"/>
        <v>1.2044940305708576</v>
      </c>
      <c r="AF57" s="31">
        <f t="shared" si="9"/>
        <v>0.31974118096178333</v>
      </c>
      <c r="AG57" s="31">
        <f t="shared" si="9"/>
        <v>0.96547053614557088</v>
      </c>
      <c r="AH57" s="31">
        <f t="shared" si="9"/>
        <v>1.6251126893718284</v>
      </c>
      <c r="AI57" s="31">
        <f t="shared" si="9"/>
        <v>1.0145052441923723</v>
      </c>
      <c r="AJ57" s="31">
        <f t="shared" si="9"/>
        <v>1.6820385253543697</v>
      </c>
      <c r="AK57" s="31">
        <f t="shared" si="9"/>
        <v>1.1354622564305921</v>
      </c>
      <c r="AL57" s="31">
        <f t="shared" si="9"/>
        <v>0.59109860415312088</v>
      </c>
      <c r="AM57" s="31">
        <f t="shared" si="9"/>
        <v>1.4558065770481254</v>
      </c>
      <c r="AO57" t="s">
        <v>417</v>
      </c>
      <c r="AP57" t="s">
        <v>457</v>
      </c>
      <c r="AQ57" t="s">
        <v>406</v>
      </c>
      <c r="AS57" s="17"/>
    </row>
    <row r="58" spans="1:52" x14ac:dyDescent="0.25">
      <c r="B58" s="61" t="s">
        <v>109</v>
      </c>
      <c r="C58" s="61" t="s">
        <v>108</v>
      </c>
      <c r="D58" s="60" t="s">
        <v>200</v>
      </c>
      <c r="E58" s="60" t="s">
        <v>226</v>
      </c>
      <c r="F58" t="s">
        <v>464</v>
      </c>
      <c r="G58" s="44">
        <v>0</v>
      </c>
      <c r="H58" s="44">
        <v>0</v>
      </c>
      <c r="I58" s="44">
        <v>1.7829999999999999</v>
      </c>
      <c r="J58" s="44">
        <v>0</v>
      </c>
      <c r="K58" s="44">
        <v>0.60599999999999998</v>
      </c>
      <c r="L58" s="44">
        <v>1.6060000000000001</v>
      </c>
      <c r="M58" s="44">
        <v>1.272</v>
      </c>
      <c r="N58" s="44">
        <v>0.98699999999999999</v>
      </c>
      <c r="O58" s="44">
        <v>2.4260000000000002</v>
      </c>
      <c r="P58" s="44">
        <v>0</v>
      </c>
      <c r="AC58" t="s">
        <v>465</v>
      </c>
      <c r="AO58" t="s">
        <v>404</v>
      </c>
      <c r="AP58" t="s">
        <v>466</v>
      </c>
      <c r="AQ58" t="s">
        <v>468</v>
      </c>
      <c r="AT58" s="17"/>
    </row>
    <row r="59" spans="1:52" x14ac:dyDescent="0.25">
      <c r="B59" s="61" t="s">
        <v>110</v>
      </c>
      <c r="C59" s="61" t="s">
        <v>108</v>
      </c>
      <c r="D59" s="60" t="s">
        <v>200</v>
      </c>
      <c r="E59" s="60" t="s">
        <v>226</v>
      </c>
      <c r="G59" s="44">
        <v>539.08900000000006</v>
      </c>
      <c r="H59" s="44">
        <v>512.18100000000004</v>
      </c>
      <c r="I59" s="44">
        <v>597.56899999999996</v>
      </c>
      <c r="J59" s="44">
        <v>570.07399999999996</v>
      </c>
      <c r="K59" s="44">
        <v>665.61400000000003</v>
      </c>
      <c r="L59" s="44">
        <v>730.83199999999999</v>
      </c>
      <c r="M59" s="44">
        <v>662.88699999999994</v>
      </c>
      <c r="N59" s="44">
        <v>576.25599999999997</v>
      </c>
      <c r="O59" s="44">
        <v>610.17499999999995</v>
      </c>
      <c r="P59" s="44">
        <v>690.173</v>
      </c>
      <c r="R59">
        <f>+G59/BCHE!O$1</f>
        <v>562.13647135097028</v>
      </c>
      <c r="S59">
        <f>+H59/BCHE!P$1</f>
        <v>563.30805511192864</v>
      </c>
      <c r="T59">
        <f>+I59/BCHE!Q$1</f>
        <v>632.51905274613046</v>
      </c>
      <c r="U59">
        <f>+J59/BCHE!R$1</f>
        <v>568.6612875523499</v>
      </c>
      <c r="V59">
        <f>+K59/BCHE!S$1</f>
        <v>633.44544563791476</v>
      </c>
      <c r="W59">
        <f>+L59/BCHE!T$1</f>
        <v>663.55495068488028</v>
      </c>
      <c r="X59">
        <f>+M59/BCHE!U$1</f>
        <v>638.87902341791607</v>
      </c>
      <c r="Y59">
        <f>+N59/BCHE!V$1</f>
        <v>578.88234730586782</v>
      </c>
      <c r="Z59">
        <f>+O59/BCHE!W$1</f>
        <v>619.43456967998122</v>
      </c>
      <c r="AA59">
        <f>+P59/BCHE!X$1</f>
        <v>679.09957465952937</v>
      </c>
      <c r="AC59">
        <f>AVERAGE(R59:S59)</f>
        <v>562.72226323144946</v>
      </c>
      <c r="AD59">
        <f t="shared" ref="AD59:AM59" si="10">+R59/$AC59</f>
        <v>0.9989590035462339</v>
      </c>
      <c r="AE59">
        <f t="shared" si="10"/>
        <v>1.0010409964537661</v>
      </c>
      <c r="AF59">
        <f t="shared" si="10"/>
        <v>1.1240341711626458</v>
      </c>
      <c r="AG59">
        <f t="shared" si="10"/>
        <v>1.0105540951708494</v>
      </c>
      <c r="AH59">
        <f t="shared" si="10"/>
        <v>1.1256804413607795</v>
      </c>
      <c r="AI59">
        <f t="shared" si="10"/>
        <v>1.1791873079170461</v>
      </c>
      <c r="AJ59">
        <f t="shared" si="10"/>
        <v>1.1353363198198951</v>
      </c>
      <c r="AK59">
        <f t="shared" si="10"/>
        <v>1.0287176910002078</v>
      </c>
      <c r="AL59">
        <f t="shared" si="10"/>
        <v>1.1007820556500816</v>
      </c>
      <c r="AM59">
        <f t="shared" si="10"/>
        <v>1.2068112797950798</v>
      </c>
      <c r="AP59" t="s">
        <v>467</v>
      </c>
      <c r="AQ59" t="s">
        <v>425</v>
      </c>
      <c r="AT59" s="10"/>
      <c r="AU59" t="s">
        <v>406</v>
      </c>
      <c r="AW59" s="10"/>
    </row>
    <row r="60" spans="1:52" x14ac:dyDescent="0.25">
      <c r="Z60" s="10" t="s">
        <v>692</v>
      </c>
      <c r="AA60" s="10" t="s">
        <v>827</v>
      </c>
      <c r="AB60" s="10"/>
      <c r="AC60" t="s">
        <v>397</v>
      </c>
      <c r="AD60">
        <f>AVERAGE(AD59:AE59)</f>
        <v>1</v>
      </c>
      <c r="AF60">
        <f>AVERAGE(AF59:AG59)</f>
        <v>1.0672941331667476</v>
      </c>
      <c r="AH60" s="2">
        <f>AVERAGE(AH59:AI59)</f>
        <v>1.1524338746389127</v>
      </c>
      <c r="AI60" s="2"/>
      <c r="AJ60" s="2">
        <f>AVERAGE(AJ59:AK59)</f>
        <v>1.0820270054100516</v>
      </c>
      <c r="AK60" s="2"/>
      <c r="AL60" s="2">
        <f>AVERAGE(AL59:AM59)</f>
        <v>1.1537966677225806</v>
      </c>
      <c r="AO60" t="s">
        <v>826</v>
      </c>
    </row>
    <row r="61" spans="1:52" x14ac:dyDescent="0.25">
      <c r="AC61" t="s">
        <v>398</v>
      </c>
      <c r="AD61">
        <f>STDEV(AD59:AE59)/SQRT(2)</f>
        <v>1.0409964537660965E-3</v>
      </c>
      <c r="AF61">
        <f>STDEV(AF59:AG59)/SQRT(2)</f>
        <v>5.6740037995898218E-2</v>
      </c>
      <c r="AH61">
        <f>STDEV(AH59:AI59)/SQRT(2)</f>
        <v>2.6753433278133284E-2</v>
      </c>
      <c r="AJ61">
        <f>STDEV(AJ59:AK59)/SQRT(2)</f>
        <v>5.3309314409843649E-2</v>
      </c>
      <c r="AL61">
        <f>STDEV(AL59:AM59)/SQRT(2)</f>
        <v>5.3014612072499127E-2</v>
      </c>
    </row>
    <row r="64" spans="1:52" x14ac:dyDescent="0.25">
      <c r="A64" s="62" t="s">
        <v>471</v>
      </c>
      <c r="AY64" t="s">
        <v>828</v>
      </c>
    </row>
    <row r="65" spans="2:60" x14ac:dyDescent="0.25">
      <c r="B65" s="3" t="s">
        <v>115</v>
      </c>
      <c r="C65" s="3" t="s">
        <v>112</v>
      </c>
      <c r="D65" s="2" t="s">
        <v>222</v>
      </c>
      <c r="G65" s="44">
        <v>10.618</v>
      </c>
      <c r="H65" s="44">
        <v>15.182</v>
      </c>
      <c r="I65" s="44">
        <v>12.288</v>
      </c>
      <c r="J65" s="44">
        <v>10.013</v>
      </c>
      <c r="K65" s="44">
        <v>25.242000000000001</v>
      </c>
      <c r="L65" s="44">
        <v>31.702000000000002</v>
      </c>
      <c r="M65" s="44">
        <v>19.468</v>
      </c>
      <c r="N65" s="44">
        <v>11.58</v>
      </c>
      <c r="O65" s="44">
        <v>25.614999999999998</v>
      </c>
      <c r="P65" s="44">
        <v>24.213000000000001</v>
      </c>
      <c r="R65">
        <f>+G65/BCHE!O$1</f>
        <v>11.071947401643516</v>
      </c>
      <c r="S65">
        <f>+H65/BCHE!P$1</f>
        <v>16.69750125972908</v>
      </c>
      <c r="T65">
        <f>+I65/BCHE!Q$1</f>
        <v>13.006688968377629</v>
      </c>
      <c r="U65">
        <f>+J65/BCHE!R$1</f>
        <v>9.9881865727285923</v>
      </c>
      <c r="V65">
        <f>+K65/BCHE!S$1</f>
        <v>24.022075765822599</v>
      </c>
      <c r="W65">
        <f>+L65/BCHE!T$1</f>
        <v>28.783658962130936</v>
      </c>
      <c r="X65">
        <f>+M65/BCHE!U$1</f>
        <v>18.762921626008644</v>
      </c>
      <c r="Y65">
        <f>+N65/BCHE!V$1</f>
        <v>11.632777067487279</v>
      </c>
      <c r="Z65">
        <f>+O65/BCHE!W$1</f>
        <v>26.003714511988722</v>
      </c>
      <c r="AA65">
        <f>+P65/BCHE!X$1</f>
        <v>23.824516463598524</v>
      </c>
      <c r="AC65">
        <f>AVERAGE(R65:S65)</f>
        <v>13.884724330686298</v>
      </c>
      <c r="AD65">
        <f t="shared" ref="AD65:AM67" si="11">+R65/$AC65</f>
        <v>0.79741931765787166</v>
      </c>
      <c r="AE65">
        <f t="shared" si="11"/>
        <v>1.2025806823421283</v>
      </c>
      <c r="AF65">
        <f t="shared" si="11"/>
        <v>0.93676249226150321</v>
      </c>
      <c r="AG65">
        <f t="shared" si="11"/>
        <v>0.71936513357013065</v>
      </c>
      <c r="AH65">
        <f t="shared" si="11"/>
        <v>1.7301082249600002</v>
      </c>
      <c r="AI65">
        <f t="shared" si="11"/>
        <v>2.0730450440788988</v>
      </c>
      <c r="AJ65">
        <f t="shared" si="11"/>
        <v>1.3513355525929427</v>
      </c>
      <c r="AK65">
        <f t="shared" si="11"/>
        <v>0.83781116502096875</v>
      </c>
      <c r="AL65">
        <f t="shared" si="11"/>
        <v>1.8728290092528905</v>
      </c>
      <c r="AM65">
        <f t="shared" si="11"/>
        <v>1.7158796887990444</v>
      </c>
      <c r="AN65" t="s">
        <v>473</v>
      </c>
      <c r="AO65" t="s">
        <v>416</v>
      </c>
      <c r="AQ65" s="63"/>
      <c r="AS65" t="s">
        <v>418</v>
      </c>
      <c r="AY65">
        <v>0.79741931765787166</v>
      </c>
      <c r="AZ65">
        <v>1.2025806823421283</v>
      </c>
      <c r="BA65">
        <v>0.93676249226150321</v>
      </c>
      <c r="BB65">
        <v>0.71936513357013065</v>
      </c>
      <c r="BC65">
        <v>1.7301082249600002</v>
      </c>
      <c r="BD65">
        <v>2.0730450440788988</v>
      </c>
      <c r="BE65">
        <v>1.3513355525929427</v>
      </c>
      <c r="BF65">
        <v>0.83781116502096875</v>
      </c>
      <c r="BG65">
        <v>1.8728290092528905</v>
      </c>
      <c r="BH65">
        <v>1.7158796887990444</v>
      </c>
    </row>
    <row r="66" spans="2:60" x14ac:dyDescent="0.25">
      <c r="B66" s="3" t="s">
        <v>116</v>
      </c>
      <c r="C66" s="3" t="s">
        <v>112</v>
      </c>
      <c r="D66" s="2" t="s">
        <v>222</v>
      </c>
      <c r="G66" s="44">
        <v>328.54300000000001</v>
      </c>
      <c r="H66" s="44">
        <v>361.25099999999998</v>
      </c>
      <c r="I66" s="44">
        <v>329.60700000000003</v>
      </c>
      <c r="J66" s="44">
        <v>352.59300000000002</v>
      </c>
      <c r="K66" s="44">
        <v>244.42400000000001</v>
      </c>
      <c r="L66" s="44">
        <v>261.92</v>
      </c>
      <c r="M66" s="44">
        <v>234.95599999999999</v>
      </c>
      <c r="N66" s="44">
        <v>220.315</v>
      </c>
      <c r="O66" s="44">
        <v>316.88299999999998</v>
      </c>
      <c r="P66" s="44">
        <v>299.029</v>
      </c>
      <c r="R66">
        <f>+G66/BCHE!O$1</f>
        <v>342.58907658487152</v>
      </c>
      <c r="S66">
        <f>+H66/BCHE!P$1</f>
        <v>397.31188430894412</v>
      </c>
      <c r="T66">
        <f>+I66/BCHE!Q$1</f>
        <v>348.88474371745167</v>
      </c>
      <c r="U66">
        <f>+J66/BCHE!R$1</f>
        <v>351.71923182244012</v>
      </c>
      <c r="V66">
        <f>+K66/BCHE!S$1</f>
        <v>232.61119748773564</v>
      </c>
      <c r="W66">
        <f>+L66/BCHE!T$1</f>
        <v>237.80884345976071</v>
      </c>
      <c r="X66">
        <f>+M66/BCHE!U$1</f>
        <v>226.44652833164614</v>
      </c>
      <c r="Y66">
        <f>+N66/BCHE!V$1</f>
        <v>221.31910877577374</v>
      </c>
      <c r="Z66">
        <f>+O66/BCHE!W$1</f>
        <v>321.69178472389314</v>
      </c>
      <c r="AA66">
        <f>+P66/BCHE!X$1</f>
        <v>294.23125319429244</v>
      </c>
      <c r="AC66">
        <f>AVERAGE(R66:S66)</f>
        <v>369.95048044690782</v>
      </c>
      <c r="AD66" s="42">
        <f t="shared" si="11"/>
        <v>0.9260403613235394</v>
      </c>
      <c r="AE66" s="42">
        <f t="shared" si="11"/>
        <v>1.0739596386764605</v>
      </c>
      <c r="AF66" s="42">
        <f t="shared" si="11"/>
        <v>0.94305795547553206</v>
      </c>
      <c r="AG66" s="42">
        <f t="shared" si="11"/>
        <v>0.95071975956770227</v>
      </c>
      <c r="AH66" s="42">
        <f t="shared" si="11"/>
        <v>0.62876306365851053</v>
      </c>
      <c r="AI66" s="42">
        <f t="shared" si="11"/>
        <v>0.64281263582218551</v>
      </c>
      <c r="AJ66" s="42">
        <f t="shared" si="11"/>
        <v>0.61209956548263988</v>
      </c>
      <c r="AK66" s="42">
        <f t="shared" si="11"/>
        <v>0.59823981984944496</v>
      </c>
      <c r="AL66" s="42">
        <f t="shared" si="11"/>
        <v>0.86955363413850095</v>
      </c>
      <c r="AM66" s="42">
        <f t="shared" si="11"/>
        <v>0.79532604698568032</v>
      </c>
      <c r="AN66" s="42" t="s">
        <v>474</v>
      </c>
      <c r="AO66" s="42" t="s">
        <v>416</v>
      </c>
      <c r="AQ66" s="63"/>
      <c r="AS66" t="s">
        <v>476</v>
      </c>
      <c r="AV66" s="63"/>
      <c r="AY66">
        <v>0.9260403613235394</v>
      </c>
      <c r="AZ66">
        <v>1.0739596386764605</v>
      </c>
      <c r="BA66">
        <v>0.94305795547553206</v>
      </c>
      <c r="BB66">
        <v>0.95071975956770227</v>
      </c>
      <c r="BC66">
        <v>0.62876306365851053</v>
      </c>
      <c r="BD66">
        <v>0.64281263582218551</v>
      </c>
      <c r="BE66">
        <v>0.61209956548263988</v>
      </c>
      <c r="BF66">
        <v>0.59823981984944496</v>
      </c>
      <c r="BG66">
        <v>0.86955363413850095</v>
      </c>
      <c r="BH66">
        <v>0.79532604698568032</v>
      </c>
    </row>
    <row r="67" spans="2:60" x14ac:dyDescent="0.25">
      <c r="B67" s="3" t="s">
        <v>111</v>
      </c>
      <c r="C67" s="3" t="s">
        <v>112</v>
      </c>
      <c r="D67" s="2" t="s">
        <v>222</v>
      </c>
      <c r="G67" s="44">
        <v>21.018999999999998</v>
      </c>
      <c r="H67" s="44">
        <v>14.505000000000001</v>
      </c>
      <c r="I67" s="44">
        <v>16.902999999999999</v>
      </c>
      <c r="J67" s="44">
        <v>25.032</v>
      </c>
      <c r="K67" s="44">
        <v>19.898</v>
      </c>
      <c r="L67" s="44">
        <v>20.574000000000002</v>
      </c>
      <c r="M67" s="44">
        <v>31.231000000000002</v>
      </c>
      <c r="N67" s="44">
        <v>22.463999999999999</v>
      </c>
      <c r="O67" s="44">
        <v>31.841000000000001</v>
      </c>
      <c r="P67" s="44">
        <v>20.620999999999999</v>
      </c>
      <c r="R67">
        <f>+G67/BCHE!O$1</f>
        <v>21.917617483061317</v>
      </c>
      <c r="S67">
        <f>+H67/BCHE!P$1</f>
        <v>15.952921602711784</v>
      </c>
      <c r="T67">
        <f>+I67/BCHE!Q$1</f>
        <v>17.891606740925052</v>
      </c>
      <c r="U67">
        <f>+J67/BCHE!R$1</f>
        <v>24.969967670882067</v>
      </c>
      <c r="V67">
        <f>+K67/BCHE!S$1</f>
        <v>18.936346707405832</v>
      </c>
      <c r="W67">
        <f>+L67/BCHE!T$1</f>
        <v>18.680051715566268</v>
      </c>
      <c r="X67">
        <f>+M67/BCHE!U$1</f>
        <v>30.099897539648449</v>
      </c>
      <c r="Y67">
        <f>+N67/BCHE!V$1</f>
        <v>22.566382041799155</v>
      </c>
      <c r="Z67">
        <f>+O67/BCHE!W$1</f>
        <v>32.324195735945068</v>
      </c>
      <c r="AA67">
        <f>+P67/BCHE!X$1</f>
        <v>20.29014801948809</v>
      </c>
      <c r="AC67">
        <f>AVERAGE(R67:S67)</f>
        <v>18.935269542886552</v>
      </c>
      <c r="AD67">
        <f t="shared" si="11"/>
        <v>1.1575022702169639</v>
      </c>
      <c r="AE67">
        <f t="shared" si="11"/>
        <v>0.84249772978303594</v>
      </c>
      <c r="AF67">
        <f t="shared" si="11"/>
        <v>0.94488260124326706</v>
      </c>
      <c r="AG67">
        <f t="shared" si="11"/>
        <v>1.318701464181828</v>
      </c>
      <c r="AH67">
        <f t="shared" si="11"/>
        <v>1.000056886674723</v>
      </c>
      <c r="AI67">
        <f t="shared" si="11"/>
        <v>0.98652156354351128</v>
      </c>
      <c r="AJ67">
        <f t="shared" si="11"/>
        <v>1.5896207588423865</v>
      </c>
      <c r="AK67">
        <f t="shared" si="11"/>
        <v>1.1917645001402535</v>
      </c>
      <c r="AL67">
        <f t="shared" si="11"/>
        <v>1.7070892845086729</v>
      </c>
      <c r="AM67">
        <f t="shared" si="11"/>
        <v>1.0715531655640216</v>
      </c>
      <c r="AN67" t="s">
        <v>475</v>
      </c>
      <c r="AO67" t="s">
        <v>406</v>
      </c>
      <c r="AQ67" s="17"/>
      <c r="AS67" t="s">
        <v>477</v>
      </c>
      <c r="AV67" s="17"/>
      <c r="AY67">
        <v>1.1575022702169639</v>
      </c>
      <c r="AZ67">
        <v>0.84249772978303594</v>
      </c>
      <c r="BA67">
        <v>0.94488260124326706</v>
      </c>
      <c r="BB67" s="72">
        <v>1.318701464181828</v>
      </c>
      <c r="BC67">
        <v>1.000056886674723</v>
      </c>
      <c r="BD67">
        <v>0.98652156354351128</v>
      </c>
      <c r="BE67">
        <v>1.5896207588423865</v>
      </c>
      <c r="BF67">
        <v>1.1917645001402535</v>
      </c>
      <c r="BG67">
        <v>1.7070892845086729</v>
      </c>
      <c r="BH67">
        <v>1.0715531655640216</v>
      </c>
    </row>
    <row r="68" spans="2:60" x14ac:dyDescent="0.25">
      <c r="B68" s="3" t="s">
        <v>472</v>
      </c>
      <c r="F68" t="s">
        <v>478</v>
      </c>
      <c r="AC68" t="s">
        <v>397</v>
      </c>
      <c r="AD68">
        <f>AVERAGE(AD65:AE65)</f>
        <v>1</v>
      </c>
      <c r="AF68">
        <f>AVERAGE(AF65:AG65)</f>
        <v>0.82806381291581688</v>
      </c>
      <c r="AH68" s="63">
        <f>AVERAGE(AH65:AI65)</f>
        <v>1.9015766345194494</v>
      </c>
      <c r="AJ68">
        <f>AVERAGE(AJ65:AK65)</f>
        <v>1.0945733588069557</v>
      </c>
      <c r="AL68" s="63">
        <f>AVERAGE(AL65:AM65)</f>
        <v>1.7943543490259675</v>
      </c>
      <c r="AN68" t="s">
        <v>473</v>
      </c>
      <c r="AY68">
        <v>0.79964356404309345</v>
      </c>
      <c r="AZ68">
        <v>1.2003564359569066</v>
      </c>
      <c r="BA68">
        <v>0.72221780605362629</v>
      </c>
      <c r="BB68">
        <v>0.74335352439250835</v>
      </c>
      <c r="BC68">
        <v>1.2067601440064069</v>
      </c>
      <c r="BD68">
        <v>1.5300347987259002</v>
      </c>
      <c r="BE68">
        <v>0.519214814309227</v>
      </c>
      <c r="BF68">
        <v>1.0680192317507158</v>
      </c>
      <c r="BG68">
        <v>1.3317487061519111</v>
      </c>
      <c r="BH68">
        <v>1.896647071410436</v>
      </c>
    </row>
    <row r="69" spans="2:60" x14ac:dyDescent="0.25">
      <c r="AD69" s="42">
        <f>AVERAGE(AD66:AE66)</f>
        <v>1</v>
      </c>
      <c r="AE69" s="42"/>
      <c r="AF69" s="42">
        <f>AVERAGE(AF66:AG66)</f>
        <v>0.94688885752161722</v>
      </c>
      <c r="AG69" s="42"/>
      <c r="AH69" s="42">
        <f>AVERAGE(AH66:AI66)</f>
        <v>0.63578784974034797</v>
      </c>
      <c r="AI69" s="42"/>
      <c r="AJ69" s="42">
        <f>AVERAGE(AJ66:AK66)</f>
        <v>0.60516969266604237</v>
      </c>
      <c r="AK69" s="42"/>
      <c r="AL69" s="42">
        <f>AVERAGE(AL66:AM66)</f>
        <v>0.83243984056209064</v>
      </c>
      <c r="AN69" t="s">
        <v>474</v>
      </c>
      <c r="BA69" t="s">
        <v>829</v>
      </c>
    </row>
    <row r="70" spans="2:60" x14ac:dyDescent="0.25">
      <c r="AC70" t="s">
        <v>847</v>
      </c>
      <c r="AD70" s="42">
        <f>STDEV(AD66:AE66)/SQRT(2)</f>
        <v>7.3959638676460535E-2</v>
      </c>
      <c r="AE70" s="42"/>
      <c r="AF70" s="42">
        <f>STDEV(AF66:AG66)/SQRT(2)</f>
        <v>3.8309020460851047E-3</v>
      </c>
      <c r="AG70" s="42"/>
      <c r="AH70" s="42">
        <f>STDEV(AH66:AI66)/SQRT(2)</f>
        <v>7.0247860818374863E-3</v>
      </c>
      <c r="AI70" s="42"/>
      <c r="AJ70" s="42">
        <f>STDEV(AJ66:AK66)/SQRT(2)</f>
        <v>6.929872816597459E-3</v>
      </c>
      <c r="AK70" s="42"/>
      <c r="AL70" s="42">
        <f>STDEV(AL66:AM66)/SQRT(2)</f>
        <v>3.7113793576410307E-2</v>
      </c>
    </row>
    <row r="71" spans="2:60" x14ac:dyDescent="0.25">
      <c r="B71" s="3" t="s">
        <v>113</v>
      </c>
      <c r="C71" s="3" t="s">
        <v>112</v>
      </c>
      <c r="D71" s="2" t="s">
        <v>222</v>
      </c>
      <c r="E71" s="2" t="s">
        <v>226</v>
      </c>
      <c r="G71" s="44">
        <v>4.78</v>
      </c>
      <c r="H71" s="44">
        <v>6.8029999999999999</v>
      </c>
      <c r="I71" s="44">
        <v>4.2530000000000001</v>
      </c>
      <c r="J71" s="44">
        <v>4.6449999999999996</v>
      </c>
      <c r="K71" s="44">
        <v>7.9039999999999999</v>
      </c>
      <c r="L71" s="44">
        <v>10.504</v>
      </c>
      <c r="M71" s="44">
        <v>3.3580000000000001</v>
      </c>
      <c r="N71" s="44">
        <v>6.6269999999999998</v>
      </c>
      <c r="O71" s="44">
        <v>8.1769999999999996</v>
      </c>
      <c r="P71" s="44">
        <v>12.015000000000001</v>
      </c>
      <c r="R71">
        <f>+G71/BCHE!O$1</f>
        <v>4.9843575607323425</v>
      </c>
      <c r="S71">
        <f>+H71/BCHE!P$1</f>
        <v>7.4820907041191491</v>
      </c>
      <c r="T71">
        <f>+I71/BCHE!Q$1</f>
        <v>4.5017454575610403</v>
      </c>
      <c r="U71">
        <f>+J71/BCHE!R$1</f>
        <v>4.6334891271671133</v>
      </c>
      <c r="V71">
        <f>+K71/BCHE!S$1</f>
        <v>7.522006451670304</v>
      </c>
      <c r="W71">
        <f>+L71/BCHE!T$1</f>
        <v>9.5370498308694494</v>
      </c>
      <c r="X71">
        <f>+M71/BCHE!U$1</f>
        <v>3.2363823104652263</v>
      </c>
      <c r="Y71">
        <f>+N71/BCHE!V$1</f>
        <v>6.6572032492433673</v>
      </c>
      <c r="Z71">
        <f>+O71/BCHE!W$1</f>
        <v>8.3010881735128557</v>
      </c>
      <c r="AA71">
        <f>+P71/BCHE!X$1</f>
        <v>11.822226296210147</v>
      </c>
      <c r="AC71">
        <f>AVERAGE(R71:S71)</f>
        <v>6.2332241324257458</v>
      </c>
      <c r="AD71">
        <f t="shared" ref="AD71:AM71" si="12">+R71/$AC71</f>
        <v>0.79964356404309345</v>
      </c>
      <c r="AE71">
        <f t="shared" si="12"/>
        <v>1.2003564359569066</v>
      </c>
      <c r="AF71">
        <f t="shared" si="12"/>
        <v>0.72221780605362629</v>
      </c>
      <c r="AG71">
        <f t="shared" si="12"/>
        <v>0.74335352439250835</v>
      </c>
      <c r="AH71">
        <f t="shared" si="12"/>
        <v>1.2067601440064069</v>
      </c>
      <c r="AI71">
        <f t="shared" si="12"/>
        <v>1.5300347987259002</v>
      </c>
      <c r="AJ71">
        <f t="shared" si="12"/>
        <v>0.519214814309227</v>
      </c>
      <c r="AK71">
        <f t="shared" si="12"/>
        <v>1.0680192317507158</v>
      </c>
      <c r="AL71">
        <f t="shared" si="12"/>
        <v>1.3317487061519111</v>
      </c>
      <c r="AM71">
        <f t="shared" si="12"/>
        <v>1.896647071410436</v>
      </c>
      <c r="AO71" t="s">
        <v>416</v>
      </c>
      <c r="AQ71" s="63"/>
      <c r="AS71" s="48">
        <v>0</v>
      </c>
      <c r="AT71" s="47">
        <v>1</v>
      </c>
      <c r="AU71" s="47">
        <v>-1</v>
      </c>
      <c r="AV71" s="47">
        <v>1</v>
      </c>
      <c r="AW71" s="47">
        <v>-1</v>
      </c>
      <c r="BA71">
        <f>+(BB67-BB66)/(BB67-BB65)</f>
        <v>0.61398197609438188</v>
      </c>
      <c r="BC71">
        <f>+(BD65-BC65)/(BD65-BC66)</f>
        <v>0.23744450444440204</v>
      </c>
    </row>
    <row r="72" spans="2:60" x14ac:dyDescent="0.25">
      <c r="B72" s="3" t="s">
        <v>114</v>
      </c>
      <c r="C72" s="3" t="s">
        <v>112</v>
      </c>
      <c r="D72" s="2" t="s">
        <v>222</v>
      </c>
      <c r="E72" s="2" t="s">
        <v>226</v>
      </c>
      <c r="F72" s="2" t="s">
        <v>479</v>
      </c>
      <c r="G72" s="44">
        <v>2.1819999999999999</v>
      </c>
      <c r="H72" s="44">
        <v>0</v>
      </c>
      <c r="I72" s="44">
        <v>0</v>
      </c>
      <c r="J72" s="44">
        <v>1.194</v>
      </c>
      <c r="K72" s="44">
        <v>2.4769999999999999</v>
      </c>
      <c r="L72" s="44">
        <v>0</v>
      </c>
      <c r="M72" s="44">
        <v>1.3759999999999999</v>
      </c>
      <c r="N72" s="44">
        <v>1.4119999999999999</v>
      </c>
      <c r="O72" s="44">
        <v>0</v>
      </c>
      <c r="P72" s="44">
        <v>0</v>
      </c>
      <c r="AC72" t="s">
        <v>397</v>
      </c>
      <c r="AD72">
        <f>AVERAGE(AD71:AE71)</f>
        <v>1</v>
      </c>
      <c r="AF72" s="63">
        <f>AVERAGE(AF71:AG71)</f>
        <v>0.73278566522306732</v>
      </c>
      <c r="AH72" s="63">
        <f>AVERAGE(AH71:AI71)</f>
        <v>1.3683974713661535</v>
      </c>
      <c r="AJ72">
        <f>AVERAGE(AJ71:AK71)</f>
        <v>0.79361702302997139</v>
      </c>
      <c r="AL72" s="63">
        <f>AVERAGE(AL71:AM71)</f>
        <v>1.6141978887811734</v>
      </c>
      <c r="AO72" t="s">
        <v>480</v>
      </c>
      <c r="BA72" t="s">
        <v>752</v>
      </c>
      <c r="BD72" t="s">
        <v>833</v>
      </c>
    </row>
    <row r="73" spans="2:60" x14ac:dyDescent="0.25">
      <c r="B73" s="127" t="s">
        <v>791</v>
      </c>
      <c r="C73" s="126"/>
      <c r="D73" s="126"/>
      <c r="E73" s="126"/>
      <c r="AC73" t="s">
        <v>398</v>
      </c>
      <c r="AD73">
        <f>STDEV(AD71:AE71)/SQRT(2)</f>
        <v>0.20035643595690669</v>
      </c>
      <c r="AF73">
        <f>STDEV(AF71:AG71)/SQRT(2)</f>
        <v>1.056785916944103E-2</v>
      </c>
      <c r="AH73">
        <f>STDEV(AH71:AI71)/SQRT(2)</f>
        <v>0.16163732735974759</v>
      </c>
      <c r="AJ73">
        <f>STDEV(AJ71:AK71)/SQRT(2)</f>
        <v>0.27440220872074417</v>
      </c>
      <c r="AL73">
        <f>STDEV(AL71:AM71)/SQRT(2)</f>
        <v>0.28244918262926316</v>
      </c>
      <c r="BA73" t="s">
        <v>830</v>
      </c>
      <c r="BD73" t="s">
        <v>832</v>
      </c>
      <c r="BH73" t="s">
        <v>834</v>
      </c>
    </row>
    <row r="74" spans="2:60" x14ac:dyDescent="0.25">
      <c r="B74" s="3"/>
      <c r="C74" s="2"/>
      <c r="D74" s="2"/>
      <c r="E74" s="2"/>
      <c r="F74" t="s">
        <v>831</v>
      </c>
      <c r="AC74" t="s">
        <v>844</v>
      </c>
      <c r="AY74" t="s">
        <v>835</v>
      </c>
      <c r="BD74" t="s">
        <v>838</v>
      </c>
    </row>
    <row r="75" spans="2:60" x14ac:dyDescent="0.25">
      <c r="B75" s="3"/>
      <c r="C75" s="2"/>
      <c r="D75" s="2"/>
      <c r="E75" s="2"/>
      <c r="AC75" t="s">
        <v>397</v>
      </c>
      <c r="AD75">
        <f>AVERAGE(AD65:AE67,AD71:AE71)</f>
        <v>1</v>
      </c>
      <c r="AF75">
        <f>AVERAGE(AF65:AG66,AF67,AF71:AG71)</f>
        <v>0.85147989608060992</v>
      </c>
      <c r="AH75">
        <f>AVERAGE(AH65:AI67,AH71:AI71)</f>
        <v>1.224762795183767</v>
      </c>
      <c r="AJ75">
        <f>AVERAGE(AJ65:AK67,AJ71:AK71)</f>
        <v>0.9710131759985724</v>
      </c>
      <c r="AL75">
        <f>AVERAGE(AL65:AM67,AL71:AM71)</f>
        <v>1.4075783258513948</v>
      </c>
      <c r="AN75" s="17" t="s">
        <v>846</v>
      </c>
      <c r="BD75" t="s">
        <v>836</v>
      </c>
    </row>
    <row r="76" spans="2:60" x14ac:dyDescent="0.25">
      <c r="B76" s="3"/>
      <c r="C76" s="2"/>
      <c r="D76" s="2"/>
      <c r="E76" s="2"/>
      <c r="AC76" t="s">
        <v>398</v>
      </c>
      <c r="AD76">
        <f>STDEV(AD65:AE67,AD71:AE71)/SQRT(8)</f>
        <v>6.3092513582438656E-2</v>
      </c>
      <c r="AF76">
        <f>STDEV(AF65:AG66,AF67,AF71:AG71)/SQRT(7)</f>
        <v>4.3667190651975468E-2</v>
      </c>
      <c r="AH76">
        <f>STDEV(AH65:AI67,AH71:AI71)/SQRT(8)</f>
        <v>0.18271783313319484</v>
      </c>
      <c r="AJ76">
        <f>STDEV(AJ65:AK67,AJ71:AK71)/SQRT(8)</f>
        <v>0.13855796001487394</v>
      </c>
      <c r="AL76">
        <f>STDEV(AL65:AM67,AL71:AM71)/SQRT(8)</f>
        <v>0.15942919624612423</v>
      </c>
      <c r="BD76" t="s">
        <v>837</v>
      </c>
    </row>
    <row r="77" spans="2:60" x14ac:dyDescent="0.25">
      <c r="B77" s="3"/>
      <c r="C77" s="2"/>
      <c r="D77" s="2"/>
      <c r="E77" s="2"/>
      <c r="AC77" t="s">
        <v>845</v>
      </c>
    </row>
    <row r="78" spans="2:60" x14ac:dyDescent="0.25">
      <c r="B78" s="3"/>
      <c r="C78" s="2"/>
      <c r="D78" s="2"/>
      <c r="E78" s="2"/>
      <c r="Q78" t="s">
        <v>839</v>
      </c>
      <c r="R78">
        <f>SUM(R65:R71)</f>
        <v>380.56299903030867</v>
      </c>
      <c r="S78">
        <f>SUM(S65:S71)</f>
        <v>437.44439787550419</v>
      </c>
      <c r="T78">
        <f t="shared" ref="T78:X78" si="13">SUM(T65:T71)</f>
        <v>384.28478488431534</v>
      </c>
      <c r="U78">
        <f t="shared" si="13"/>
        <v>391.3108751932179</v>
      </c>
      <c r="V78">
        <f t="shared" si="13"/>
        <v>283.09162641263435</v>
      </c>
      <c r="W78">
        <f t="shared" si="13"/>
        <v>294.80960396832734</v>
      </c>
      <c r="X78">
        <f t="shared" si="13"/>
        <v>278.54572980776845</v>
      </c>
      <c r="Y78">
        <f>SUM(Y65:Y71)</f>
        <v>262.17547113430356</v>
      </c>
      <c r="Z78">
        <f>SUM(Z65:Z71)</f>
        <v>388.32078314533982</v>
      </c>
      <c r="AA78">
        <f t="shared" ref="AA78" si="14">SUM(AA65:AA71)</f>
        <v>350.16814397358917</v>
      </c>
      <c r="AC78">
        <f>AVERAGE(R78:S78)</f>
        <v>409.00369845290641</v>
      </c>
      <c r="AD78">
        <f t="shared" ref="AD78" si="15">+R78/$AC78</f>
        <v>0.93046346639363586</v>
      </c>
      <c r="AE78">
        <f t="shared" ref="AE78" si="16">+S78/$AC78</f>
        <v>1.0695365336063642</v>
      </c>
      <c r="AF78">
        <f t="shared" ref="AF78" si="17">+T78/$AC78</f>
        <v>0.93956310502302887</v>
      </c>
      <c r="AG78">
        <f t="shared" ref="AG78" si="18">+U78/$AC78</f>
        <v>0.95674165459477944</v>
      </c>
      <c r="AH78">
        <f t="shared" ref="AH78" si="19">+V78/$AC78</f>
        <v>0.69214930692180565</v>
      </c>
      <c r="AI78">
        <f t="shared" ref="AI78" si="20">+W78/$AC78</f>
        <v>0.72079935972088127</v>
      </c>
      <c r="AJ78">
        <f t="shared" ref="AJ78" si="21">+X78/$AC78</f>
        <v>0.68103474580154888</v>
      </c>
      <c r="AK78">
        <f t="shared" ref="AK78" si="22">+Y78/$AC78</f>
        <v>0.64101002540076302</v>
      </c>
      <c r="AL78">
        <f t="shared" ref="AL78" si="23">+Z78/$AC78</f>
        <v>0.94943098219942368</v>
      </c>
      <c r="AM78">
        <f t="shared" ref="AM78" si="24">+AA78/$AC78</f>
        <v>0.85614908935574896</v>
      </c>
      <c r="AN78" t="s">
        <v>841</v>
      </c>
      <c r="AO78" t="s">
        <v>416</v>
      </c>
    </row>
    <row r="79" spans="2:60" x14ac:dyDescent="0.25">
      <c r="B79" s="3"/>
      <c r="C79" s="2"/>
      <c r="D79" s="2"/>
      <c r="E79" s="2"/>
      <c r="AC79" s="2" t="s">
        <v>397</v>
      </c>
      <c r="AD79" s="2">
        <f>AVERAGE(AD78:AE78)</f>
        <v>1</v>
      </c>
      <c r="AE79" s="2"/>
      <c r="AF79" s="2">
        <f>AVERAGE(AF78:AG78)</f>
        <v>0.94815237980890421</v>
      </c>
      <c r="AG79" s="2"/>
      <c r="AH79" s="2">
        <f>AVERAGE(AH78:AI78)</f>
        <v>0.70647433332134346</v>
      </c>
      <c r="AI79" s="2"/>
      <c r="AJ79" s="2">
        <f>AVERAGE(AJ78:AK78)</f>
        <v>0.66102238560115589</v>
      </c>
      <c r="AK79" s="2"/>
      <c r="AL79" s="2">
        <f>AVERAGE(AL78:AM78)</f>
        <v>0.90279003577758632</v>
      </c>
      <c r="AO79" t="s">
        <v>685</v>
      </c>
    </row>
    <row r="80" spans="2:60" x14ac:dyDescent="0.25">
      <c r="B80" s="3"/>
      <c r="C80" s="2"/>
      <c r="D80" s="2"/>
      <c r="E80" s="2"/>
      <c r="AC80" s="2" t="s">
        <v>398</v>
      </c>
      <c r="AD80" s="2">
        <f>STDEV(AD78:AE78)/SQRT(2)</f>
        <v>6.9536533606364179E-2</v>
      </c>
      <c r="AE80" s="2"/>
      <c r="AF80" s="2">
        <f>STDEV(AF78:AG78)/SQRT(2)</f>
        <v>8.5892747858752894E-3</v>
      </c>
      <c r="AG80" s="2"/>
      <c r="AH80" s="2">
        <f>STDEV(AH78:AI78)/SQRT(2)</f>
        <v>1.432502639953781E-2</v>
      </c>
      <c r="AI80" s="2"/>
      <c r="AJ80" s="2">
        <f>STDEV(AJ78:AK78)/SQRT(2)</f>
        <v>2.0012360200392928E-2</v>
      </c>
      <c r="AK80" s="2"/>
      <c r="AL80" s="2">
        <f>STDEV(AL78:AM78)/SQRT(2)</f>
        <v>4.6640946421837359E-2</v>
      </c>
      <c r="AN80" s="17" t="s">
        <v>842</v>
      </c>
    </row>
    <row r="81" spans="1:49" x14ac:dyDescent="0.25">
      <c r="B81" s="3"/>
      <c r="C81" s="2"/>
      <c r="D81" s="2"/>
      <c r="E81" s="2"/>
      <c r="Q81" t="s">
        <v>840</v>
      </c>
      <c r="AN81" s="42" t="s">
        <v>843</v>
      </c>
      <c r="AO81" s="42"/>
      <c r="AP81" s="42"/>
      <c r="AQ81" s="42"/>
      <c r="AR81" s="42"/>
    </row>
    <row r="82" spans="1:49" x14ac:dyDescent="0.25">
      <c r="A82" s="64" t="s">
        <v>481</v>
      </c>
    </row>
    <row r="83" spans="1:49" x14ac:dyDescent="0.25">
      <c r="B83" s="3" t="s">
        <v>117</v>
      </c>
      <c r="C83" s="3" t="s">
        <v>118</v>
      </c>
      <c r="D83" t="s">
        <v>234</v>
      </c>
      <c r="E83" t="s">
        <v>3</v>
      </c>
      <c r="G83">
        <v>0.27400000000000002</v>
      </c>
      <c r="H83">
        <v>0.68600000000000005</v>
      </c>
      <c r="I83">
        <v>0.157</v>
      </c>
      <c r="J83">
        <v>0.57199999999999995</v>
      </c>
      <c r="K83">
        <v>0.83199999999999996</v>
      </c>
      <c r="L83">
        <v>0.61299999999999999</v>
      </c>
      <c r="M83">
        <v>0.59399999999999997</v>
      </c>
      <c r="N83">
        <v>0.95799999999999996</v>
      </c>
      <c r="O83">
        <v>0.434</v>
      </c>
      <c r="P83">
        <v>0.46</v>
      </c>
      <c r="R83">
        <f>+G83/BCHE!O$1</f>
        <v>0.28571422000850666</v>
      </c>
      <c r="S83">
        <f>+H83/BCHE!P$1</f>
        <v>0.75447805718443872</v>
      </c>
      <c r="T83">
        <f>+I83/BCHE!Q$1</f>
        <v>0.16618246810183007</v>
      </c>
      <c r="U83">
        <f>+J83/BCHE!R$1</f>
        <v>0.5705825146909772</v>
      </c>
      <c r="V83">
        <f>+K83/BCHE!S$1</f>
        <v>0.79179015280740039</v>
      </c>
      <c r="W83">
        <f>+L83/BCHE!T$1</f>
        <v>0.55657002535443378</v>
      </c>
      <c r="X83">
        <f>+M83/BCHE!U$1</f>
        <v>0.57248692448372374</v>
      </c>
      <c r="Y83">
        <f>+N83/BCHE!V$1</f>
        <v>0.96236618572131372</v>
      </c>
      <c r="Z83">
        <f>+O83/BCHE!W$1</f>
        <v>0.44058606668760908</v>
      </c>
      <c r="AA83">
        <f>+P83/BCHE!X$1</f>
        <v>0.45261956689610217</v>
      </c>
      <c r="AC83">
        <f>AVERAGE(R83:S83)</f>
        <v>0.52009613859647263</v>
      </c>
      <c r="AD83">
        <f t="shared" ref="AD83:AM83" si="25">+R83/$AC83</f>
        <v>0.54934885842362302</v>
      </c>
      <c r="AE83">
        <f t="shared" si="25"/>
        <v>1.4506511415763772</v>
      </c>
      <c r="AF83">
        <f t="shared" si="25"/>
        <v>0.31952259547684547</v>
      </c>
      <c r="AG83">
        <f t="shared" si="25"/>
        <v>1.0970712380806109</v>
      </c>
      <c r="AH83">
        <f t="shared" si="25"/>
        <v>1.5223919080501522</v>
      </c>
      <c r="AI83">
        <f t="shared" si="25"/>
        <v>1.0701291243122653</v>
      </c>
      <c r="AJ83">
        <f t="shared" si="25"/>
        <v>1.1007328876323375</v>
      </c>
      <c r="AK83">
        <f t="shared" si="25"/>
        <v>1.8503621048184429</v>
      </c>
      <c r="AL83">
        <f t="shared" si="25"/>
        <v>0.84712427951603564</v>
      </c>
      <c r="AM83">
        <f t="shared" si="25"/>
        <v>0.87026134844518899</v>
      </c>
      <c r="AO83" t="s">
        <v>406</v>
      </c>
      <c r="AQ83" s="17"/>
    </row>
    <row r="84" spans="1:49" x14ac:dyDescent="0.25">
      <c r="B84" t="s">
        <v>849</v>
      </c>
      <c r="D84" t="s">
        <v>482</v>
      </c>
      <c r="G84" t="s">
        <v>693</v>
      </c>
      <c r="AC84" t="s">
        <v>397</v>
      </c>
      <c r="AD84">
        <f>AVERAGE(AD83:AE83)</f>
        <v>1</v>
      </c>
      <c r="AF84">
        <f>AVERAGE(AF83:AG83)</f>
        <v>0.70829691677872819</v>
      </c>
      <c r="AH84">
        <f>AVERAGE(AH83:AI83)</f>
        <v>1.2962605161812086</v>
      </c>
      <c r="AJ84">
        <f>AVERAGE(AJ83:AK83)</f>
        <v>1.4755474962253903</v>
      </c>
      <c r="AL84">
        <f>AVERAGE(AL83:AM83)</f>
        <v>0.85869281398061226</v>
      </c>
      <c r="AO84" t="s">
        <v>483</v>
      </c>
      <c r="AR84" s="17"/>
    </row>
    <row r="85" spans="1:49" x14ac:dyDescent="0.25">
      <c r="AC85" t="s">
        <v>398</v>
      </c>
      <c r="AD85">
        <f>STDEV(AD83:AE83)/SQRT(2)</f>
        <v>0.4506511415763772</v>
      </c>
      <c r="AF85">
        <f>STDEV(AF83:AG83)/SQRT(2)</f>
        <v>0.38877432130188272</v>
      </c>
      <c r="AH85">
        <f>STDEV(AH83:AI83)/SQRT(2)</f>
        <v>0.22613139186894426</v>
      </c>
      <c r="AJ85">
        <f>STDEV(AJ83:AK83)/SQRT(2)</f>
        <v>0.37481460859305177</v>
      </c>
      <c r="AL85">
        <f>STDEV(AL83:AM83)/SQRT(2)</f>
        <v>1.1568534464576674E-2</v>
      </c>
    </row>
    <row r="86" spans="1:49" x14ac:dyDescent="0.25">
      <c r="A86" s="64" t="s">
        <v>484</v>
      </c>
    </row>
    <row r="87" spans="1:49" x14ac:dyDescent="0.25">
      <c r="B87" s="3" t="s">
        <v>119</v>
      </c>
      <c r="C87" s="3" t="s">
        <v>120</v>
      </c>
      <c r="D87" t="s">
        <v>237</v>
      </c>
      <c r="E87" t="s">
        <v>238</v>
      </c>
      <c r="G87">
        <v>251.30799999999999</v>
      </c>
      <c r="H87">
        <v>228.28200000000001</v>
      </c>
      <c r="I87">
        <v>247.55099999999999</v>
      </c>
      <c r="J87">
        <v>270.51499999999999</v>
      </c>
      <c r="K87">
        <v>204.773</v>
      </c>
      <c r="L87">
        <v>194.501</v>
      </c>
      <c r="M87">
        <v>165.86199999999999</v>
      </c>
      <c r="N87">
        <v>185.381</v>
      </c>
      <c r="O87">
        <v>226.749</v>
      </c>
      <c r="P87">
        <v>204.48699999999999</v>
      </c>
      <c r="R87">
        <f>+G87/BCHE!O$1</f>
        <v>262.05207737918903</v>
      </c>
      <c r="S87">
        <f>+H87/BCHE!P$1</f>
        <v>251.06962077285431</v>
      </c>
      <c r="T87">
        <f>+I87/BCHE!Q$1</f>
        <v>262.02952968838304</v>
      </c>
      <c r="U87">
        <f>+J87/BCHE!R$1</f>
        <v>269.84463105180015</v>
      </c>
      <c r="V87">
        <f>+K87/BCHE!S$1</f>
        <v>194.8764963471512</v>
      </c>
      <c r="W87">
        <f>+L87/BCHE!T$1</f>
        <v>176.59612806111377</v>
      </c>
      <c r="X87">
        <f>+M87/BCHE!U$1</f>
        <v>159.85492637831547</v>
      </c>
      <c r="Y87">
        <f>+N87/BCHE!V$1</f>
        <v>186.22589339791531</v>
      </c>
      <c r="Z87">
        <f>+O87/BCHE!W$1</f>
        <v>230.18997703997388</v>
      </c>
      <c r="AA87">
        <f>+P87/BCHE!X$1</f>
        <v>201.20612473018093</v>
      </c>
      <c r="AC87">
        <f>AVERAGE(R87:S87)</f>
        <v>256.56084907602167</v>
      </c>
      <c r="AD87">
        <f t="shared" ref="AD87:AM87" si="26">+R87/$AC87</f>
        <v>1.0214032200273091</v>
      </c>
      <c r="AE87">
        <f t="shared" si="26"/>
        <v>0.97859677997269079</v>
      </c>
      <c r="AF87">
        <f t="shared" si="26"/>
        <v>1.0213153356486631</v>
      </c>
      <c r="AG87">
        <f t="shared" si="26"/>
        <v>1.0517763408704746</v>
      </c>
      <c r="AH87">
        <f t="shared" si="26"/>
        <v>0.75957223032656573</v>
      </c>
      <c r="AI87">
        <f t="shared" si="26"/>
        <v>0.68832064088151845</v>
      </c>
      <c r="AJ87">
        <f t="shared" si="26"/>
        <v>0.62306827777510498</v>
      </c>
      <c r="AK87">
        <f t="shared" si="26"/>
        <v>0.72585468152521837</v>
      </c>
      <c r="AL87">
        <f t="shared" si="26"/>
        <v>0.8972139664683062</v>
      </c>
      <c r="AM87">
        <f t="shared" si="26"/>
        <v>0.78424329142503524</v>
      </c>
      <c r="AO87" t="s">
        <v>416</v>
      </c>
      <c r="AQ87" s="65"/>
      <c r="AR87" t="s">
        <v>429</v>
      </c>
      <c r="AS87" s="47">
        <v>-1</v>
      </c>
      <c r="AT87" s="47">
        <v>-1</v>
      </c>
      <c r="AU87" s="47">
        <v>1</v>
      </c>
      <c r="AV87" s="47">
        <v>1</v>
      </c>
      <c r="AW87" s="48">
        <v>0</v>
      </c>
    </row>
    <row r="88" spans="1:49" x14ac:dyDescent="0.25">
      <c r="D88" t="s">
        <v>792</v>
      </c>
      <c r="AC88" t="s">
        <v>397</v>
      </c>
      <c r="AD88">
        <f>AVERAGE(AD87:AE87)</f>
        <v>1</v>
      </c>
      <c r="AF88">
        <f>AVERAGE(AF87:AG87)</f>
        <v>1.0365458382595687</v>
      </c>
      <c r="AH88" s="65">
        <f>AVERAGE(AH87:AI87)</f>
        <v>0.72394643560404215</v>
      </c>
      <c r="AJ88" s="65">
        <f>AVERAGE(AJ87:AK87)</f>
        <v>0.67446147965016168</v>
      </c>
      <c r="AL88" s="65">
        <f>AVERAGE(AL87:AM87)</f>
        <v>0.84072862894667066</v>
      </c>
      <c r="AO88" t="s">
        <v>485</v>
      </c>
      <c r="AR88" s="65"/>
    </row>
    <row r="89" spans="1:49" x14ac:dyDescent="0.25">
      <c r="AC89" t="s">
        <v>398</v>
      </c>
      <c r="AD89">
        <f>STDEV(AD87:AE87)/SQRT(2)</f>
        <v>2.1403220027309152E-2</v>
      </c>
      <c r="AF89">
        <f>STDEV(AF87:AG87)/SQRT(2)</f>
        <v>1.5230502610905748E-2</v>
      </c>
      <c r="AH89">
        <f>STDEV(AH87:AI87)/SQRT(2)</f>
        <v>3.562579472252364E-2</v>
      </c>
      <c r="AJ89">
        <f>STDEV(AJ87:AK87)/SQRT(2)</f>
        <v>5.1393201875056686E-2</v>
      </c>
      <c r="AL89">
        <f>STDEV(AL87:AM87)/SQRT(2)</f>
        <v>5.6485337521635481E-2</v>
      </c>
    </row>
    <row r="90" spans="1:49" x14ac:dyDescent="0.25">
      <c r="A90" t="s">
        <v>490</v>
      </c>
    </row>
    <row r="91" spans="1:49" x14ac:dyDescent="0.25">
      <c r="A91" s="68" t="s">
        <v>486</v>
      </c>
    </row>
    <row r="92" spans="1:49" x14ac:dyDescent="0.25">
      <c r="B92" s="66" t="s">
        <v>121</v>
      </c>
      <c r="C92" s="66" t="s">
        <v>122</v>
      </c>
      <c r="D92" s="67" t="s">
        <v>240</v>
      </c>
      <c r="E92" s="67" t="s">
        <v>238</v>
      </c>
      <c r="G92">
        <v>154.81100000000001</v>
      </c>
      <c r="H92">
        <v>177.839</v>
      </c>
      <c r="I92">
        <v>171.73599999999999</v>
      </c>
      <c r="J92">
        <v>187.262</v>
      </c>
      <c r="K92">
        <v>251.762</v>
      </c>
      <c r="L92">
        <v>289.649</v>
      </c>
      <c r="M92">
        <v>275.87400000000002</v>
      </c>
      <c r="N92">
        <v>227.99700000000001</v>
      </c>
      <c r="O92">
        <v>311.14299999999997</v>
      </c>
      <c r="P92">
        <v>292.51900000000001</v>
      </c>
      <c r="R92">
        <f>+G92/BCHE!O$1</f>
        <v>161.42957705743405</v>
      </c>
      <c r="S92">
        <f>+H92/BCHE!P$1</f>
        <v>195.59128748050057</v>
      </c>
      <c r="T92">
        <f>+I92/BCHE!Q$1</f>
        <v>181.78033338812668</v>
      </c>
      <c r="U92">
        <f>+J92/BCHE!R$1</f>
        <v>186.79794207353456</v>
      </c>
      <c r="V92">
        <f>+K92/BCHE!S$1</f>
        <v>239.59455823449127</v>
      </c>
      <c r="W92">
        <f>+L92/BCHE!T$1</f>
        <v>262.98523861971682</v>
      </c>
      <c r="X92">
        <f>+M92/BCHE!U$1</f>
        <v>265.88258889734482</v>
      </c>
      <c r="Y92">
        <f>+N92/BCHE!V$1</f>
        <v>229.03612029843674</v>
      </c>
      <c r="Z92">
        <f>+O92/BCHE!W$1</f>
        <v>315.86467868060538</v>
      </c>
      <c r="AA92">
        <f>+P92/BCHE!X$1</f>
        <v>287.82570236713241</v>
      </c>
      <c r="AC92">
        <f>AVERAGE(R92:S92)</f>
        <v>178.51043226896729</v>
      </c>
      <c r="AD92">
        <f t="shared" ref="AD92:AM92" si="27">+R92/$AC92</f>
        <v>0.90431452663899781</v>
      </c>
      <c r="AE92">
        <f t="shared" si="27"/>
        <v>1.0956854733610022</v>
      </c>
      <c r="AF92">
        <f t="shared" si="27"/>
        <v>1.0183177032154207</v>
      </c>
      <c r="AG92">
        <f t="shared" si="27"/>
        <v>1.0464259130361648</v>
      </c>
      <c r="AH92">
        <f t="shared" si="27"/>
        <v>1.3421879897388103</v>
      </c>
      <c r="AI92">
        <f t="shared" si="27"/>
        <v>1.4732205579081714</v>
      </c>
      <c r="AJ92">
        <f t="shared" si="27"/>
        <v>1.4894512635358539</v>
      </c>
      <c r="AK92">
        <f t="shared" si="27"/>
        <v>1.2830405337506594</v>
      </c>
      <c r="AL92">
        <f t="shared" si="27"/>
        <v>1.7694466069337735</v>
      </c>
      <c r="AM92">
        <f t="shared" si="27"/>
        <v>1.6123746870628624</v>
      </c>
      <c r="AO92" t="s">
        <v>416</v>
      </c>
      <c r="AQ92" s="67"/>
      <c r="AR92" t="s">
        <v>429</v>
      </c>
      <c r="AS92" s="47">
        <v>1</v>
      </c>
      <c r="AT92" s="47">
        <v>1</v>
      </c>
      <c r="AU92" s="47">
        <v>-1</v>
      </c>
      <c r="AV92" s="48">
        <v>0</v>
      </c>
      <c r="AW92" s="47">
        <v>-1</v>
      </c>
    </row>
    <row r="93" spans="1:49" x14ac:dyDescent="0.25">
      <c r="B93" s="30" t="s">
        <v>123</v>
      </c>
      <c r="C93" s="30" t="s">
        <v>122</v>
      </c>
      <c r="D93" s="31" t="s">
        <v>240</v>
      </c>
      <c r="E93" s="31" t="s">
        <v>238</v>
      </c>
      <c r="G93">
        <v>9.2010000000000005</v>
      </c>
      <c r="H93">
        <v>8.8510000000000009</v>
      </c>
      <c r="I93">
        <v>5.242</v>
      </c>
      <c r="J93">
        <v>5.0570000000000004</v>
      </c>
      <c r="K93">
        <v>4.3470000000000004</v>
      </c>
      <c r="L93">
        <v>2.5779999999999998</v>
      </c>
      <c r="M93">
        <v>3.952</v>
      </c>
      <c r="N93">
        <v>4.6340000000000003</v>
      </c>
      <c r="O93">
        <v>2.8079999999999998</v>
      </c>
      <c r="P93">
        <v>4.3609999999999998</v>
      </c>
      <c r="AC93" t="s">
        <v>397</v>
      </c>
      <c r="AD93">
        <f>AVERAGE(AD92:AE92)</f>
        <v>1</v>
      </c>
      <c r="AF93">
        <f>AVERAGE(AF92:AG92)</f>
        <v>1.0323718081257929</v>
      </c>
      <c r="AH93" s="67">
        <f>AVERAGE(AH92:AI92)</f>
        <v>1.4077042738234908</v>
      </c>
      <c r="AJ93" s="67">
        <f>AVERAGE(AJ92:AK92)</f>
        <v>1.3862458986432566</v>
      </c>
      <c r="AL93" s="67">
        <f>AVERAGE(AL92:AM92)</f>
        <v>1.6909106469983179</v>
      </c>
      <c r="AO93" t="s">
        <v>489</v>
      </c>
      <c r="AR93" s="67"/>
    </row>
    <row r="94" spans="1:49" x14ac:dyDescent="0.25">
      <c r="G94" t="s">
        <v>487</v>
      </c>
      <c r="J94" t="s">
        <v>488</v>
      </c>
      <c r="AC94" t="s">
        <v>398</v>
      </c>
      <c r="AD94">
        <f>STDEV(AD92:AE92)/SQRT(2)</f>
        <v>9.568547336100218E-2</v>
      </c>
      <c r="AF94">
        <f>STDEV(AF92:AG92)/SQRT(2)</f>
        <v>1.4054104910372067E-2</v>
      </c>
      <c r="AH94">
        <f>STDEV(AH92:AI92)/SQRT(2)</f>
        <v>6.5516284084680576E-2</v>
      </c>
      <c r="AJ94">
        <f>STDEV(AJ92:AK92)/SQRT(2)</f>
        <v>0.10320536489259724</v>
      </c>
      <c r="AL94">
        <f>STDEV(AL92:AM92)/SQRT(2)</f>
        <v>7.853595993545559E-2</v>
      </c>
    </row>
    <row r="95" spans="1:49" x14ac:dyDescent="0.25">
      <c r="A95" s="69" t="s">
        <v>491</v>
      </c>
    </row>
    <row r="96" spans="1:49" x14ac:dyDescent="0.25">
      <c r="B96" s="14" t="s">
        <v>126</v>
      </c>
      <c r="C96" s="14" t="s">
        <v>127</v>
      </c>
      <c r="D96" s="15" t="s">
        <v>243</v>
      </c>
      <c r="E96" s="15" t="s">
        <v>81</v>
      </c>
      <c r="G96">
        <v>44.078000000000003</v>
      </c>
      <c r="H96">
        <v>44.850999999999999</v>
      </c>
      <c r="I96">
        <v>36.451999999999998</v>
      </c>
      <c r="J96">
        <v>43.622999999999998</v>
      </c>
      <c r="K96">
        <v>44.194000000000003</v>
      </c>
      <c r="L96">
        <v>58.140999999999998</v>
      </c>
      <c r="M96">
        <v>57.634</v>
      </c>
      <c r="N96">
        <v>55.463000000000001</v>
      </c>
      <c r="O96">
        <v>64.828000000000003</v>
      </c>
      <c r="P96">
        <v>62.161999999999999</v>
      </c>
      <c r="R96">
        <f>+G96/BCHE!O$1</f>
        <v>45.962450326769918</v>
      </c>
      <c r="S96">
        <f>+H96/BCHE!P$1</f>
        <v>49.328127321835659</v>
      </c>
      <c r="T96">
        <f>+I96/BCHE!Q$1</f>
        <v>38.583970237247833</v>
      </c>
      <c r="U96">
        <f>+J96/BCHE!R$1</f>
        <v>43.514896920217652</v>
      </c>
      <c r="V96">
        <f>+K96/BCHE!S$1</f>
        <v>42.058141842752711</v>
      </c>
      <c r="W96">
        <f>+L96/BCHE!T$1</f>
        <v>52.788805618486357</v>
      </c>
      <c r="X96">
        <f>+M96/BCHE!U$1</f>
        <v>55.546652198139626</v>
      </c>
      <c r="Y96">
        <f>+N96/BCHE!V$1</f>
        <v>55.715778453717355</v>
      </c>
      <c r="Z96">
        <f>+O96/BCHE!W$1</f>
        <v>65.811782330009962</v>
      </c>
      <c r="AA96">
        <f>+P96/BCHE!X$1</f>
        <v>61.164646776946739</v>
      </c>
      <c r="AC96">
        <f>AVERAGE(R96:S96)</f>
        <v>47.645288824302789</v>
      </c>
      <c r="AD96">
        <f t="shared" ref="AD96:AM96" si="28">+R96/$AC96</f>
        <v>0.96467985525833366</v>
      </c>
      <c r="AE96">
        <f t="shared" si="28"/>
        <v>1.0353201447416662</v>
      </c>
      <c r="AF96">
        <f t="shared" si="28"/>
        <v>0.80981711286357061</v>
      </c>
      <c r="AG96">
        <f t="shared" si="28"/>
        <v>0.91330954211828985</v>
      </c>
      <c r="AH96">
        <f t="shared" si="28"/>
        <v>0.88273453431768889</v>
      </c>
      <c r="AI96">
        <f t="shared" si="28"/>
        <v>1.1079543627734287</v>
      </c>
      <c r="AJ96">
        <f t="shared" si="28"/>
        <v>1.1658372436984059</v>
      </c>
      <c r="AK96">
        <f t="shared" si="28"/>
        <v>1.1693869389516218</v>
      </c>
      <c r="AL96">
        <f t="shared" si="28"/>
        <v>1.3812862499941621</v>
      </c>
      <c r="AM96">
        <f t="shared" si="28"/>
        <v>1.2837501521398698</v>
      </c>
      <c r="AO96" t="s">
        <v>416</v>
      </c>
      <c r="AQ96" s="15"/>
      <c r="AR96" t="s">
        <v>494</v>
      </c>
      <c r="AS96" s="47">
        <v>1</v>
      </c>
      <c r="AT96" s="47">
        <v>1</v>
      </c>
      <c r="AU96" s="48">
        <v>0</v>
      </c>
      <c r="AV96" s="47">
        <v>-1</v>
      </c>
      <c r="AW96" s="47">
        <v>-1</v>
      </c>
    </row>
    <row r="97" spans="1:49" x14ac:dyDescent="0.25">
      <c r="B97" s="30" t="s">
        <v>128</v>
      </c>
      <c r="C97" s="30" t="s">
        <v>127</v>
      </c>
      <c r="D97" s="31" t="s">
        <v>243</v>
      </c>
      <c r="E97" s="31" t="s">
        <v>81</v>
      </c>
      <c r="F97" t="s">
        <v>492</v>
      </c>
      <c r="G97">
        <v>0</v>
      </c>
      <c r="H97">
        <v>0.26700000000000002</v>
      </c>
      <c r="I97">
        <v>0</v>
      </c>
      <c r="J97">
        <v>0.27100000000000002</v>
      </c>
      <c r="K97">
        <v>0</v>
      </c>
      <c r="L97">
        <v>0</v>
      </c>
      <c r="M97">
        <v>0.22900000000000001</v>
      </c>
      <c r="N97">
        <v>1.0549999999999999</v>
      </c>
      <c r="O97">
        <v>0.81599999999999995</v>
      </c>
      <c r="P97">
        <v>0</v>
      </c>
      <c r="AC97" t="s">
        <v>397</v>
      </c>
      <c r="AD97">
        <f>AVERAGE(AD96:AE96)</f>
        <v>1</v>
      </c>
      <c r="AF97">
        <f>AVERAGE(AF96:AG96)</f>
        <v>0.86156332749093023</v>
      </c>
      <c r="AH97">
        <f>AVERAGE(AH96:AI96)</f>
        <v>0.99534444854555881</v>
      </c>
      <c r="AJ97" s="15">
        <f>AVERAGE(AJ96:AK96)</f>
        <v>1.1676120913250139</v>
      </c>
      <c r="AL97" s="15">
        <f>AVERAGE(AL96:AM96)</f>
        <v>1.3325182010670158</v>
      </c>
      <c r="AO97" t="s">
        <v>495</v>
      </c>
      <c r="AR97" s="15"/>
    </row>
    <row r="98" spans="1:49" x14ac:dyDescent="0.25">
      <c r="B98" s="30" t="s">
        <v>129</v>
      </c>
      <c r="C98" s="30" t="s">
        <v>127</v>
      </c>
      <c r="D98" s="31" t="s">
        <v>243</v>
      </c>
      <c r="E98" s="31" t="s">
        <v>81</v>
      </c>
      <c r="G98">
        <v>1.417</v>
      </c>
      <c r="H98">
        <v>1.3360000000000001</v>
      </c>
      <c r="I98">
        <v>0.73499999999999999</v>
      </c>
      <c r="J98">
        <v>0.35099999999999998</v>
      </c>
      <c r="K98">
        <v>1.3049999999999999</v>
      </c>
      <c r="L98">
        <v>1.712</v>
      </c>
      <c r="M98">
        <v>0.76100000000000001</v>
      </c>
      <c r="N98">
        <v>0.97699999999999998</v>
      </c>
      <c r="O98">
        <v>0.86699999999999999</v>
      </c>
      <c r="P98">
        <v>1.657</v>
      </c>
      <c r="AC98" t="s">
        <v>398</v>
      </c>
      <c r="AD98">
        <f>STDEV(AD96:AE96)/SQRT(2)</f>
        <v>3.5320144741666282E-2</v>
      </c>
      <c r="AF98">
        <f>STDEV(AF96:AG96)/SQRT(2)</f>
        <v>5.1746214627359614E-2</v>
      </c>
      <c r="AH98">
        <f>STDEV(AH96:AI96)/SQRT(2)</f>
        <v>0.1126099142278698</v>
      </c>
      <c r="AJ98">
        <f>STDEV(AJ96:AK96)/SQRT(2)</f>
        <v>1.774847626607956E-3</v>
      </c>
      <c r="AL98">
        <f>STDEV(AL96:AM96)/SQRT(2)</f>
        <v>4.8768048927146146E-2</v>
      </c>
    </row>
    <row r="99" spans="1:49" x14ac:dyDescent="0.25">
      <c r="G99" t="s">
        <v>493</v>
      </c>
    </row>
    <row r="100" spans="1:49" x14ac:dyDescent="0.25">
      <c r="A100" s="15" t="s">
        <v>496</v>
      </c>
      <c r="B100" s="15"/>
    </row>
    <row r="101" spans="1:49" x14ac:dyDescent="0.25">
      <c r="B101" s="3" t="s">
        <v>124</v>
      </c>
      <c r="C101" s="3" t="s">
        <v>125</v>
      </c>
      <c r="D101" t="s">
        <v>243</v>
      </c>
      <c r="E101" t="s">
        <v>3</v>
      </c>
      <c r="G101">
        <v>14.255000000000001</v>
      </c>
      <c r="H101">
        <v>17.702000000000002</v>
      </c>
      <c r="I101">
        <v>19.343</v>
      </c>
      <c r="J101">
        <v>16.213000000000001</v>
      </c>
      <c r="K101">
        <v>13.103999999999999</v>
      </c>
      <c r="L101">
        <v>13.250999999999999</v>
      </c>
      <c r="M101">
        <v>14.244</v>
      </c>
      <c r="N101">
        <v>13.177</v>
      </c>
      <c r="O101">
        <v>13.236000000000001</v>
      </c>
      <c r="P101">
        <v>12.55</v>
      </c>
      <c r="R101">
        <f>+G101/BCHE!O$1</f>
        <v>14.864438708836724</v>
      </c>
      <c r="S101">
        <f>+H101/BCHE!P$1</f>
        <v>19.469053306529059</v>
      </c>
      <c r="T101">
        <f>+I101/BCHE!Q$1</f>
        <v>20.474315162380247</v>
      </c>
      <c r="U101">
        <f>+J101/BCHE!R$1</f>
        <v>16.172822221476949</v>
      </c>
      <c r="V101">
        <f>+K101/BCHE!S$1</f>
        <v>12.470694906716556</v>
      </c>
      <c r="W101">
        <f>+L101/BCHE!T$1</f>
        <v>12.031173582335404</v>
      </c>
      <c r="X101">
        <f>+M101/BCHE!U$1</f>
        <v>13.728120795195558</v>
      </c>
      <c r="Y101">
        <f>+N101/BCHE!V$1</f>
        <v>13.237055562891181</v>
      </c>
      <c r="Z101">
        <f>+O101/BCHE!W$1</f>
        <v>13.436859858703212</v>
      </c>
      <c r="AA101">
        <f>+P101/BCHE!X$1</f>
        <v>12.348642531621918</v>
      </c>
      <c r="AC101">
        <f>AVERAGE(R101:S101)</f>
        <v>17.166746007682892</v>
      </c>
      <c r="AD101">
        <f t="shared" ref="AD101:AM101" si="29">+R101/$AC101</f>
        <v>0.86588563156839493</v>
      </c>
      <c r="AE101">
        <f t="shared" si="29"/>
        <v>1.1341143684316048</v>
      </c>
      <c r="AF101">
        <f t="shared" si="29"/>
        <v>1.1926730408440289</v>
      </c>
      <c r="AG101">
        <f t="shared" si="29"/>
        <v>0.94210179461144716</v>
      </c>
      <c r="AH101">
        <f t="shared" si="29"/>
        <v>0.72644488950528874</v>
      </c>
      <c r="AI101">
        <f t="shared" si="29"/>
        <v>0.70084182389317762</v>
      </c>
      <c r="AJ101">
        <f t="shared" si="29"/>
        <v>0.7996926609767282</v>
      </c>
      <c r="AK101">
        <f t="shared" si="29"/>
        <v>0.77108705149869416</v>
      </c>
      <c r="AL101">
        <f t="shared" si="29"/>
        <v>0.78272608289827383</v>
      </c>
      <c r="AM101">
        <f t="shared" si="29"/>
        <v>0.71933507527258478</v>
      </c>
      <c r="AO101" t="s">
        <v>416</v>
      </c>
      <c r="AQ101" s="15"/>
      <c r="AR101" t="s">
        <v>494</v>
      </c>
      <c r="AS101" s="47">
        <v>-1</v>
      </c>
      <c r="AT101" s="47">
        <v>-1</v>
      </c>
      <c r="AU101" s="47">
        <v>1</v>
      </c>
      <c r="AV101" s="48">
        <v>0</v>
      </c>
      <c r="AW101" s="47">
        <v>1</v>
      </c>
    </row>
    <row r="102" spans="1:49" x14ac:dyDescent="0.25">
      <c r="AC102" t="s">
        <v>397</v>
      </c>
      <c r="AD102">
        <f>AVERAGE(AD101:AE101)</f>
        <v>0.99999999999999989</v>
      </c>
      <c r="AF102">
        <f>AVERAGE(AF101:AG101)</f>
        <v>1.067387417727738</v>
      </c>
      <c r="AH102" s="15">
        <f>AVERAGE(AH101:AI101)</f>
        <v>0.71364335669923318</v>
      </c>
      <c r="AJ102" s="15">
        <f>AVERAGE(AJ101:AK101)</f>
        <v>0.78538985623771118</v>
      </c>
      <c r="AL102" s="15">
        <f>AVERAGE(AL101:AM101)</f>
        <v>0.75103057908542925</v>
      </c>
      <c r="AO102" t="s">
        <v>498</v>
      </c>
      <c r="AR102" s="15"/>
    </row>
    <row r="103" spans="1:49" x14ac:dyDescent="0.25">
      <c r="AC103" t="s">
        <v>398</v>
      </c>
      <c r="AD103">
        <f>STDEV(AD101:AE101)/SQRT(2)</f>
        <v>0.13411436843160501</v>
      </c>
      <c r="AF103">
        <f>STDEV(AF101:AG101)/SQRT(2)</f>
        <v>0.1252856231162916</v>
      </c>
      <c r="AH103">
        <f>STDEV(AH101:AI101)/SQRT(2)</f>
        <v>1.2801532806055558E-2</v>
      </c>
      <c r="AJ103">
        <f>STDEV(AJ101:AK101)/SQRT(2)</f>
        <v>1.4302804739017015E-2</v>
      </c>
      <c r="AL103">
        <f>STDEV(AL101:AM101)/SQRT(2)</f>
        <v>3.1695503812844528E-2</v>
      </c>
      <c r="AR103" s="15"/>
    </row>
    <row r="104" spans="1:49" x14ac:dyDescent="0.25">
      <c r="AH104" s="15"/>
      <c r="AJ104" s="15"/>
      <c r="AL104" s="15"/>
      <c r="AR104" s="15"/>
    </row>
    <row r="105" spans="1:49" x14ac:dyDescent="0.25">
      <c r="A105" s="70" t="s">
        <v>497</v>
      </c>
    </row>
    <row r="106" spans="1:49" x14ac:dyDescent="0.25">
      <c r="B106" s="3" t="s">
        <v>130</v>
      </c>
      <c r="C106" s="3" t="s">
        <v>131</v>
      </c>
      <c r="D106" t="s">
        <v>250</v>
      </c>
      <c r="E106" t="s">
        <v>238</v>
      </c>
      <c r="G106">
        <v>192.47399999999999</v>
      </c>
      <c r="H106">
        <v>199.89500000000001</v>
      </c>
      <c r="I106">
        <v>225.18</v>
      </c>
      <c r="J106">
        <v>210.81899999999999</v>
      </c>
      <c r="K106">
        <v>265.91500000000002</v>
      </c>
      <c r="L106">
        <v>333.22800000000001</v>
      </c>
      <c r="M106">
        <v>303.53899999999999</v>
      </c>
      <c r="N106">
        <v>253.58600000000001</v>
      </c>
      <c r="O106">
        <v>353.14299999999997</v>
      </c>
      <c r="P106">
        <v>337.94</v>
      </c>
      <c r="R106">
        <f>+G106/BCHE!O$1</f>
        <v>200.70276927707047</v>
      </c>
      <c r="S106">
        <f>+H106/BCHE!P$1</f>
        <v>219.84896682344518</v>
      </c>
      <c r="T106">
        <f>+I106/BCHE!Q$1</f>
        <v>238.35011571445921</v>
      </c>
      <c r="U106">
        <f>+J106/BCHE!R$1</f>
        <v>210.29656497314181</v>
      </c>
      <c r="V106">
        <f>+K106/BCHE!S$1</f>
        <v>253.06355586992777</v>
      </c>
      <c r="W106">
        <f>+L106/BCHE!T$1</f>
        <v>302.55255531616194</v>
      </c>
      <c r="X106">
        <f>+M106/BCHE!U$1</f>
        <v>292.54563732468858</v>
      </c>
      <c r="Y106">
        <f>+N106/BCHE!V$1</f>
        <v>254.74174485628924</v>
      </c>
      <c r="Z106">
        <f>+O106/BCHE!W$1</f>
        <v>358.50203997295466</v>
      </c>
      <c r="AA106">
        <f>+P106/BCHE!X$1</f>
        <v>332.51794877580164</v>
      </c>
      <c r="AC106">
        <f>AVERAGE(R106:S106)</f>
        <v>210.27586805025783</v>
      </c>
      <c r="AD106">
        <f t="shared" ref="AD106:AM106" si="30">+R106/$AC106</f>
        <v>0.95447362142906811</v>
      </c>
      <c r="AE106">
        <f t="shared" si="30"/>
        <v>1.0455263785709319</v>
      </c>
      <c r="AF106">
        <f t="shared" si="30"/>
        <v>1.1335115052645575</v>
      </c>
      <c r="AG106">
        <f t="shared" si="30"/>
        <v>1.0000984274756579</v>
      </c>
      <c r="AH106">
        <f t="shared" si="30"/>
        <v>1.2034835866636076</v>
      </c>
      <c r="AI106">
        <f t="shared" si="30"/>
        <v>1.4388363159383042</v>
      </c>
      <c r="AJ106">
        <f t="shared" si="30"/>
        <v>1.3912468417667763</v>
      </c>
      <c r="AK106">
        <f t="shared" si="30"/>
        <v>1.2114644786314883</v>
      </c>
      <c r="AL106">
        <f t="shared" si="30"/>
        <v>1.7049128998828789</v>
      </c>
      <c r="AM106">
        <f t="shared" si="30"/>
        <v>1.5813414628079283</v>
      </c>
      <c r="AO106" t="s">
        <v>416</v>
      </c>
      <c r="AQ106" s="71"/>
      <c r="AR106" t="s">
        <v>441</v>
      </c>
      <c r="AS106" s="47">
        <v>1</v>
      </c>
      <c r="AT106" s="47">
        <v>1</v>
      </c>
      <c r="AU106" s="48">
        <v>0</v>
      </c>
      <c r="AV106" s="47">
        <v>-1</v>
      </c>
      <c r="AW106" s="47">
        <v>-1</v>
      </c>
    </row>
    <row r="107" spans="1:49" x14ac:dyDescent="0.25">
      <c r="AC107" t="s">
        <v>397</v>
      </c>
      <c r="AD107">
        <f>AVERAGE(AD106:AE106)</f>
        <v>1</v>
      </c>
      <c r="AF107">
        <f>AVERAGE(AF106:AG106)</f>
        <v>1.0668049663701078</v>
      </c>
      <c r="AH107" s="71">
        <f>AVERAGE(AH106:AI106)</f>
        <v>1.321159951300956</v>
      </c>
      <c r="AJ107" s="71">
        <f>AVERAGE(AJ106:AK106)</f>
        <v>1.3013556601991323</v>
      </c>
      <c r="AL107" s="71">
        <f>AVERAGE(AL106:AM106)</f>
        <v>1.6431271813454036</v>
      </c>
      <c r="AO107" t="s">
        <v>440</v>
      </c>
      <c r="AR107" s="71"/>
    </row>
    <row r="108" spans="1:49" x14ac:dyDescent="0.25">
      <c r="A108" s="71" t="s">
        <v>499</v>
      </c>
      <c r="B108" s="71"/>
      <c r="AC108" t="s">
        <v>398</v>
      </c>
      <c r="AD108">
        <f>STDEV(AD106:AE106)/SQRT(2)</f>
        <v>4.5526378570931884E-2</v>
      </c>
      <c r="AF108">
        <f>STDEV(AF106:AG106)/SQRT(2)</f>
        <v>6.6706538894449774E-2</v>
      </c>
      <c r="AH108">
        <f>STDEV(AH106:AI106)/SQRT(2)</f>
        <v>0.11767636463734832</v>
      </c>
      <c r="AJ108">
        <f>STDEV(AJ106:AK106)/SQRT(2)</f>
        <v>8.9891181567643974E-2</v>
      </c>
      <c r="AL108">
        <f>STDEV(AL106:AM106)/SQRT(2)</f>
        <v>6.1785718537475276E-2</v>
      </c>
    </row>
    <row r="109" spans="1:49" x14ac:dyDescent="0.25">
      <c r="B109" s="3" t="s">
        <v>132</v>
      </c>
      <c r="C109" s="3" t="s">
        <v>133</v>
      </c>
      <c r="D109" t="s">
        <v>250</v>
      </c>
      <c r="E109" t="s">
        <v>81</v>
      </c>
      <c r="G109">
        <v>182.57400000000001</v>
      </c>
      <c r="H109">
        <v>186.48500000000001</v>
      </c>
      <c r="I109">
        <v>191.43199999999999</v>
      </c>
      <c r="J109">
        <v>207.9</v>
      </c>
      <c r="K109">
        <v>211.82300000000001</v>
      </c>
      <c r="L109">
        <v>206.75899999999999</v>
      </c>
      <c r="M109">
        <v>199.2</v>
      </c>
      <c r="N109">
        <v>200.07599999999999</v>
      </c>
      <c r="O109">
        <v>239.273</v>
      </c>
      <c r="P109">
        <v>236.94200000000001</v>
      </c>
      <c r="R109">
        <f>+G109/BCHE!O$1</f>
        <v>190.37951826216459</v>
      </c>
      <c r="S109">
        <f>+H109/BCHE!P$1</f>
        <v>205.10035057440243</v>
      </c>
      <c r="T109">
        <f>+I109/BCHE!Q$1</f>
        <v>202.62829448197155</v>
      </c>
      <c r="U109">
        <f>+J109/BCHE!R$1</f>
        <v>207.38479860883595</v>
      </c>
      <c r="V109">
        <f>+K109/BCHE!S$1</f>
        <v>201.58577588716585</v>
      </c>
      <c r="W109">
        <f>+L109/BCHE!T$1</f>
        <v>187.72571267904956</v>
      </c>
      <c r="X109">
        <f>+M109/BCHE!U$1</f>
        <v>191.98551406928917</v>
      </c>
      <c r="Y109">
        <f>+N109/BCHE!V$1</f>
        <v>200.98786740540456</v>
      </c>
      <c r="Z109">
        <f>+O109/BCHE!W$1</f>
        <v>242.90403210724489</v>
      </c>
      <c r="AA109">
        <f>+P109/BCHE!X$1</f>
        <v>233.14040308586138</v>
      </c>
      <c r="AC109">
        <f>AVERAGE(R109:S109)</f>
        <v>197.7399344182835</v>
      </c>
      <c r="AD109">
        <f t="shared" ref="AD109:AM109" si="31">+R109/$AC109</f>
        <v>0.96277729039522564</v>
      </c>
      <c r="AE109">
        <f t="shared" si="31"/>
        <v>1.0372227096047746</v>
      </c>
      <c r="AF109">
        <f t="shared" si="31"/>
        <v>1.024721157504521</v>
      </c>
      <c r="AG109">
        <f t="shared" si="31"/>
        <v>1.0487755000977721</v>
      </c>
      <c r="AH109">
        <f t="shared" si="31"/>
        <v>1.0194489872781447</v>
      </c>
      <c r="AI109">
        <f t="shared" si="31"/>
        <v>0.94935660432631364</v>
      </c>
      <c r="AJ109">
        <f t="shared" si="31"/>
        <v>0.9708990479544618</v>
      </c>
      <c r="AK109">
        <f t="shared" si="31"/>
        <v>1.016425275939713</v>
      </c>
      <c r="AL109">
        <f t="shared" si="31"/>
        <v>1.2284015002929292</v>
      </c>
      <c r="AM109">
        <f t="shared" si="31"/>
        <v>1.1790253889368372</v>
      </c>
      <c r="AO109" t="s">
        <v>416</v>
      </c>
      <c r="AQ109" s="71"/>
      <c r="AR109" t="s">
        <v>441</v>
      </c>
      <c r="AS109" s="48">
        <v>0</v>
      </c>
      <c r="AT109" s="47">
        <v>-1</v>
      </c>
      <c r="AU109" s="47">
        <v>1</v>
      </c>
      <c r="AV109" s="47">
        <v>1</v>
      </c>
      <c r="AW109" s="47">
        <v>-1</v>
      </c>
    </row>
    <row r="110" spans="1:49" x14ac:dyDescent="0.25">
      <c r="AC110" t="s">
        <v>397</v>
      </c>
      <c r="AD110">
        <f>AVERAGE(AD109:AE109)</f>
        <v>1</v>
      </c>
      <c r="AF110">
        <f>AVERAGE(AF109:AG109)</f>
        <v>1.0367483288011465</v>
      </c>
      <c r="AH110">
        <f>AVERAGE(AH109:AI109)</f>
        <v>0.98440279580222922</v>
      </c>
      <c r="AJ110">
        <f>AVERAGE(AJ109:AK109)</f>
        <v>0.99366216194708734</v>
      </c>
      <c r="AL110" s="71">
        <f>AVERAGE(AL109:AM109)</f>
        <v>1.2037134446148832</v>
      </c>
      <c r="AO110" t="s">
        <v>500</v>
      </c>
    </row>
    <row r="111" spans="1:49" x14ac:dyDescent="0.25">
      <c r="AC111" t="s">
        <v>398</v>
      </c>
      <c r="AD111">
        <f>STDEV(AD109:AE109)/SQRT(2)</f>
        <v>3.7222709604774473E-2</v>
      </c>
      <c r="AF111">
        <f>STDEV(AF109:AG109)/SQRT(2)</f>
        <v>1.2027171296625559E-2</v>
      </c>
      <c r="AH111">
        <f>STDEV(AH109:AI109)/SQRT(2)</f>
        <v>3.5046191475915534E-2</v>
      </c>
      <c r="AJ111">
        <f>STDEV(AJ109:AK109)/SQRT(2)</f>
        <v>2.2763113992625591E-2</v>
      </c>
      <c r="AL111">
        <f>STDEV(AL109:AM109)/SQRT(2)</f>
        <v>2.4688055678045995E-2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49"/>
  <sheetViews>
    <sheetView topLeftCell="A13" zoomScaleNormal="100" workbookViewId="0">
      <selection activeCell="B13" sqref="B13"/>
    </sheetView>
  </sheetViews>
  <sheetFormatPr baseColWidth="10" defaultRowHeight="15" x14ac:dyDescent="0.25"/>
  <cols>
    <col min="2" max="2" width="20.7109375" customWidth="1"/>
    <col min="3" max="3" width="15.5703125" customWidth="1"/>
    <col min="4" max="5" width="17.42578125" customWidth="1"/>
    <col min="29" max="29" width="11.85546875" bestFit="1" customWidth="1"/>
  </cols>
  <sheetData>
    <row r="1" spans="1:48" x14ac:dyDescent="0.25">
      <c r="F1" t="s">
        <v>384</v>
      </c>
      <c r="G1" t="s">
        <v>385</v>
      </c>
      <c r="H1" t="s">
        <v>386</v>
      </c>
      <c r="I1" t="s">
        <v>387</v>
      </c>
      <c r="J1" t="s">
        <v>388</v>
      </c>
      <c r="K1" t="s">
        <v>389</v>
      </c>
      <c r="L1" t="s">
        <v>390</v>
      </c>
      <c r="M1" t="s">
        <v>391</v>
      </c>
      <c r="N1" t="s">
        <v>392</v>
      </c>
      <c r="O1" t="s">
        <v>393</v>
      </c>
      <c r="X1">
        <v>0.95900022054149814</v>
      </c>
      <c r="Y1">
        <v>0.90923784127004947</v>
      </c>
      <c r="Z1">
        <v>0.94474466406285762</v>
      </c>
      <c r="AA1">
        <v>1.0024842775103098</v>
      </c>
      <c r="AB1">
        <v>1.050783464596055</v>
      </c>
      <c r="AC1">
        <v>1.1013888137609109</v>
      </c>
      <c r="AD1">
        <v>1.0375782827453692</v>
      </c>
      <c r="AE1">
        <v>0.99546307238752241</v>
      </c>
      <c r="AF1">
        <v>0.98505157746561511</v>
      </c>
      <c r="AG1">
        <v>1.0163060407540712</v>
      </c>
    </row>
    <row r="2" spans="1:48" x14ac:dyDescent="0.25">
      <c r="Q2" t="s">
        <v>608</v>
      </c>
      <c r="R2" t="s">
        <v>609</v>
      </c>
      <c r="S2" t="s">
        <v>610</v>
      </c>
      <c r="T2" t="s">
        <v>611</v>
      </c>
      <c r="U2" t="s">
        <v>612</v>
      </c>
      <c r="V2" t="s">
        <v>613</v>
      </c>
      <c r="X2" t="s">
        <v>384</v>
      </c>
      <c r="Y2" t="s">
        <v>385</v>
      </c>
      <c r="Z2" t="s">
        <v>386</v>
      </c>
      <c r="AA2" t="s">
        <v>387</v>
      </c>
      <c r="AB2" t="s">
        <v>388</v>
      </c>
      <c r="AC2" t="s">
        <v>389</v>
      </c>
      <c r="AD2" t="s">
        <v>390</v>
      </c>
      <c r="AE2" t="s">
        <v>391</v>
      </c>
      <c r="AF2" t="s">
        <v>392</v>
      </c>
      <c r="AG2" t="s">
        <v>393</v>
      </c>
    </row>
    <row r="3" spans="1:48" x14ac:dyDescent="0.25">
      <c r="A3" s="2" t="s">
        <v>597</v>
      </c>
      <c r="B3" s="3" t="s">
        <v>149</v>
      </c>
      <c r="C3" s="3" t="s">
        <v>150</v>
      </c>
      <c r="D3" s="2" t="s">
        <v>278</v>
      </c>
      <c r="E3" s="2" t="s">
        <v>279</v>
      </c>
      <c r="F3" s="84">
        <v>5989</v>
      </c>
      <c r="G3" s="84">
        <v>5307</v>
      </c>
      <c r="H3" s="84">
        <v>3577</v>
      </c>
      <c r="I3" s="84">
        <v>7474</v>
      </c>
      <c r="J3" s="84">
        <v>4039</v>
      </c>
      <c r="K3" s="84">
        <v>5664</v>
      </c>
      <c r="L3" s="84">
        <v>4463</v>
      </c>
      <c r="M3" s="84">
        <v>2980</v>
      </c>
      <c r="N3" s="84">
        <v>4491</v>
      </c>
      <c r="O3" s="84">
        <v>3560</v>
      </c>
      <c r="P3" s="2"/>
      <c r="Q3" s="85">
        <f t="shared" ref="Q3:Q10" si="0">AVERAGE(F3:O3)</f>
        <v>4754.3999999999996</v>
      </c>
      <c r="R3" s="2">
        <f>MIN(F3:O3)</f>
        <v>2980</v>
      </c>
      <c r="S3" s="2">
        <f>MAX(F3:O3)</f>
        <v>7474</v>
      </c>
      <c r="T3" s="2">
        <f>STDEV(F3:O3)</f>
        <v>1361.3983170908427</v>
      </c>
      <c r="U3" s="2">
        <f>MEDIAN(F3:O3)</f>
        <v>4477</v>
      </c>
      <c r="V3" s="2">
        <f>100*T3/Q3</f>
        <v>28.634492619275679</v>
      </c>
    </row>
    <row r="4" spans="1:48" x14ac:dyDescent="0.25">
      <c r="A4" s="2"/>
      <c r="B4" s="3" t="s">
        <v>151</v>
      </c>
      <c r="C4" s="3" t="s">
        <v>150</v>
      </c>
      <c r="D4" s="2" t="s">
        <v>278</v>
      </c>
      <c r="E4" s="2" t="s">
        <v>279</v>
      </c>
      <c r="F4" s="84">
        <v>126896</v>
      </c>
      <c r="G4" s="84">
        <v>140253</v>
      </c>
      <c r="H4" s="84">
        <v>145259</v>
      </c>
      <c r="I4" s="84">
        <v>132554</v>
      </c>
      <c r="J4" s="84">
        <v>129941</v>
      </c>
      <c r="K4" s="84">
        <v>146801</v>
      </c>
      <c r="L4" s="84">
        <v>149501</v>
      </c>
      <c r="M4" s="84">
        <v>110588</v>
      </c>
      <c r="N4" s="84">
        <v>119972</v>
      </c>
      <c r="O4" s="84">
        <v>145672</v>
      </c>
      <c r="P4" s="2"/>
      <c r="Q4" s="85">
        <f t="shared" si="0"/>
        <v>134743.70000000001</v>
      </c>
      <c r="R4" s="2">
        <f>MIN(F4:O4)</f>
        <v>110588</v>
      </c>
      <c r="S4" s="2">
        <f>MAX(F4:O4)</f>
        <v>149501</v>
      </c>
      <c r="T4" s="2">
        <f>STDEV(F4:O4)</f>
        <v>12972.861074395099</v>
      </c>
      <c r="U4" s="2">
        <f>MEDIAN(F4:O4)</f>
        <v>136403.5</v>
      </c>
      <c r="V4" s="2">
        <f>100*T4/Q4</f>
        <v>9.6278052884068792</v>
      </c>
    </row>
    <row r="5" spans="1:48" x14ac:dyDescent="0.25">
      <c r="B5" s="3" t="s">
        <v>152</v>
      </c>
      <c r="C5" s="3" t="s">
        <v>150</v>
      </c>
      <c r="D5" s="2" t="s">
        <v>278</v>
      </c>
      <c r="E5" s="2" t="s">
        <v>279</v>
      </c>
      <c r="F5" s="84">
        <v>0.26500000000000001</v>
      </c>
      <c r="G5" s="84">
        <v>0.57899999999999996</v>
      </c>
      <c r="H5" s="90">
        <v>1.0289999999999999</v>
      </c>
      <c r="I5" s="84">
        <v>0.47199999999999998</v>
      </c>
      <c r="J5" s="84">
        <v>0.31900000000000001</v>
      </c>
      <c r="K5" s="84">
        <v>0</v>
      </c>
      <c r="L5" s="84">
        <v>0.54200000000000004</v>
      </c>
      <c r="M5" s="84">
        <v>0</v>
      </c>
      <c r="N5" s="84">
        <v>0.68100000000000005</v>
      </c>
      <c r="O5" s="84">
        <v>0.55600000000000005</v>
      </c>
      <c r="Q5" s="1">
        <f t="shared" si="0"/>
        <v>0.44429999999999997</v>
      </c>
      <c r="R5">
        <f t="shared" ref="R5:R10" si="1">MIN(F5:O5)</f>
        <v>0</v>
      </c>
      <c r="S5">
        <f t="shared" ref="S5:S20" si="2">MAX(F5:O5)</f>
        <v>1.0289999999999999</v>
      </c>
      <c r="T5">
        <f t="shared" ref="T5:T20" si="3">STDEV(F5:O5)</f>
        <v>0.31295865896667929</v>
      </c>
      <c r="U5">
        <f t="shared" ref="U5:U20" si="4">MEDIAN(F5:O5)</f>
        <v>0.50700000000000001</v>
      </c>
      <c r="V5">
        <f t="shared" ref="V5:V20" si="5">100*T5/Q5</f>
        <v>70.438590809515944</v>
      </c>
    </row>
    <row r="6" spans="1:48" x14ac:dyDescent="0.25">
      <c r="B6" s="3" t="s">
        <v>153</v>
      </c>
      <c r="C6" s="3" t="s">
        <v>150</v>
      </c>
      <c r="D6" s="2" t="s">
        <v>278</v>
      </c>
      <c r="E6" s="2" t="s">
        <v>279</v>
      </c>
      <c r="F6" s="84">
        <v>0.161</v>
      </c>
      <c r="G6" s="84">
        <v>0.223</v>
      </c>
      <c r="H6" s="84">
        <v>0</v>
      </c>
      <c r="I6" s="84">
        <v>0.32100000000000001</v>
      </c>
      <c r="J6" s="84">
        <v>0.54500000000000004</v>
      </c>
      <c r="K6" s="84">
        <v>0.37</v>
      </c>
      <c r="L6" s="84">
        <v>0.156</v>
      </c>
      <c r="M6" s="84">
        <v>0.28100000000000003</v>
      </c>
      <c r="N6" s="84">
        <v>0.31</v>
      </c>
      <c r="O6" s="84">
        <v>0</v>
      </c>
      <c r="Q6" s="1">
        <f t="shared" si="0"/>
        <v>0.23669999999999999</v>
      </c>
      <c r="R6">
        <f t="shared" si="1"/>
        <v>0</v>
      </c>
      <c r="S6">
        <f t="shared" si="2"/>
        <v>0.54500000000000004</v>
      </c>
      <c r="T6">
        <f t="shared" si="3"/>
        <v>0.16724702289328405</v>
      </c>
      <c r="U6">
        <f t="shared" si="4"/>
        <v>0.252</v>
      </c>
      <c r="V6">
        <f t="shared" si="5"/>
        <v>70.657804348662467</v>
      </c>
    </row>
    <row r="7" spans="1:48" x14ac:dyDescent="0.25">
      <c r="B7" s="3" t="s">
        <v>154</v>
      </c>
      <c r="C7" s="3" t="s">
        <v>155</v>
      </c>
      <c r="D7" s="2" t="s">
        <v>278</v>
      </c>
      <c r="E7" s="2" t="s">
        <v>286</v>
      </c>
      <c r="F7" s="81">
        <v>0.71799999999999997</v>
      </c>
      <c r="G7" s="81">
        <v>0.71199999999999997</v>
      </c>
      <c r="H7" s="81">
        <v>0</v>
      </c>
      <c r="I7" s="81">
        <v>0</v>
      </c>
      <c r="J7" s="81">
        <v>0</v>
      </c>
      <c r="K7" s="81">
        <v>0</v>
      </c>
      <c r="L7" s="81">
        <v>0.876</v>
      </c>
      <c r="M7" s="81">
        <v>0</v>
      </c>
      <c r="N7" s="81">
        <v>0</v>
      </c>
      <c r="O7" s="81">
        <v>0.83399999999999996</v>
      </c>
      <c r="Q7" s="1">
        <f t="shared" si="0"/>
        <v>0.314</v>
      </c>
      <c r="R7">
        <f t="shared" si="1"/>
        <v>0</v>
      </c>
      <c r="S7">
        <f t="shared" si="2"/>
        <v>0.876</v>
      </c>
      <c r="T7">
        <f t="shared" si="3"/>
        <v>0.40817207700238933</v>
      </c>
      <c r="U7">
        <f t="shared" si="4"/>
        <v>0</v>
      </c>
      <c r="V7">
        <f t="shared" si="5"/>
        <v>129.99110732560169</v>
      </c>
    </row>
    <row r="8" spans="1:48" x14ac:dyDescent="0.25">
      <c r="B8" s="3" t="s">
        <v>156</v>
      </c>
      <c r="C8" s="3" t="s">
        <v>155</v>
      </c>
      <c r="D8" s="2" t="s">
        <v>278</v>
      </c>
      <c r="E8" s="2" t="s">
        <v>286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0.876</v>
      </c>
      <c r="M8" s="81">
        <v>0</v>
      </c>
      <c r="N8" s="81">
        <v>0</v>
      </c>
      <c r="O8" s="81">
        <v>0.42799999999999999</v>
      </c>
      <c r="Q8">
        <f t="shared" si="0"/>
        <v>0.13040000000000002</v>
      </c>
      <c r="R8">
        <f t="shared" si="1"/>
        <v>0</v>
      </c>
      <c r="S8">
        <f t="shared" si="2"/>
        <v>0.876</v>
      </c>
      <c r="T8">
        <f t="shared" si="3"/>
        <v>0.29448984136412354</v>
      </c>
      <c r="U8">
        <f t="shared" si="4"/>
        <v>0</v>
      </c>
      <c r="V8">
        <f t="shared" si="5"/>
        <v>225.83576791727262</v>
      </c>
    </row>
    <row r="9" spans="1:48" x14ac:dyDescent="0.25">
      <c r="B9" s="3" t="s">
        <v>157</v>
      </c>
      <c r="C9" s="3" t="s">
        <v>158</v>
      </c>
      <c r="D9" s="2" t="s">
        <v>278</v>
      </c>
      <c r="E9" s="2" t="s">
        <v>289</v>
      </c>
      <c r="F9" s="90">
        <v>1.379</v>
      </c>
      <c r="G9" s="81">
        <v>0</v>
      </c>
      <c r="H9" s="81">
        <v>0</v>
      </c>
      <c r="I9" s="81">
        <v>0</v>
      </c>
      <c r="J9" s="81">
        <v>0</v>
      </c>
      <c r="K9" s="81">
        <v>0.40200000000000002</v>
      </c>
      <c r="L9" s="81">
        <v>0.39600000000000002</v>
      </c>
      <c r="M9" s="81">
        <v>0</v>
      </c>
      <c r="N9" s="81">
        <v>0</v>
      </c>
      <c r="O9" s="81">
        <v>0</v>
      </c>
      <c r="Q9">
        <f t="shared" si="0"/>
        <v>0.2177</v>
      </c>
      <c r="R9">
        <f t="shared" si="1"/>
        <v>0</v>
      </c>
      <c r="S9">
        <f t="shared" si="2"/>
        <v>1.379</v>
      </c>
      <c r="T9">
        <f t="shared" si="3"/>
        <v>0.44047046817389846</v>
      </c>
      <c r="U9">
        <f t="shared" si="4"/>
        <v>0</v>
      </c>
      <c r="V9">
        <f t="shared" si="5"/>
        <v>202.32910802659552</v>
      </c>
    </row>
    <row r="10" spans="1:48" x14ac:dyDescent="0.25">
      <c r="B10" s="3" t="s">
        <v>159</v>
      </c>
      <c r="C10" s="3" t="s">
        <v>160</v>
      </c>
      <c r="D10" s="2" t="s">
        <v>291</v>
      </c>
      <c r="E10" s="2" t="s">
        <v>292</v>
      </c>
      <c r="F10" s="90">
        <v>1.4259999999999999</v>
      </c>
      <c r="G10" s="81">
        <v>0</v>
      </c>
      <c r="H10" s="81">
        <v>0</v>
      </c>
      <c r="I10" s="81">
        <v>0.78300000000000003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Q10">
        <f t="shared" si="0"/>
        <v>0.22090000000000001</v>
      </c>
      <c r="R10">
        <f t="shared" si="1"/>
        <v>0</v>
      </c>
      <c r="S10">
        <f t="shared" si="2"/>
        <v>1.4259999999999999</v>
      </c>
      <c r="T10">
        <f t="shared" si="3"/>
        <v>0.4897388079374555</v>
      </c>
      <c r="U10">
        <f t="shared" si="4"/>
        <v>0</v>
      </c>
      <c r="V10">
        <f t="shared" si="5"/>
        <v>221.70158802057739</v>
      </c>
    </row>
    <row r="11" spans="1:48" x14ac:dyDescent="0.25">
      <c r="A11" s="3" t="s">
        <v>599</v>
      </c>
      <c r="C11" s="3"/>
      <c r="D11" s="2" t="s">
        <v>698</v>
      </c>
      <c r="E11" s="2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2" t="s">
        <v>619</v>
      </c>
      <c r="Q11" s="2"/>
      <c r="R11" s="2"/>
      <c r="S11" s="2"/>
      <c r="T11" s="2"/>
      <c r="U11" s="2"/>
      <c r="V11" s="2"/>
      <c r="AB11" t="s">
        <v>620</v>
      </c>
    </row>
    <row r="12" spans="1:48" x14ac:dyDescent="0.25">
      <c r="A12" s="3"/>
      <c r="C12" s="3"/>
      <c r="D12" s="2"/>
      <c r="E12" s="2"/>
      <c r="F12" s="81"/>
      <c r="G12" s="81"/>
      <c r="H12" s="81"/>
      <c r="I12" s="81"/>
      <c r="J12" s="81"/>
      <c r="K12" s="81"/>
      <c r="L12" s="81"/>
      <c r="M12" s="81"/>
      <c r="N12" s="81"/>
      <c r="O12" s="81"/>
      <c r="Q12" t="s">
        <v>384</v>
      </c>
      <c r="R12" t="s">
        <v>385</v>
      </c>
      <c r="S12" t="s">
        <v>386</v>
      </c>
      <c r="T12" t="s">
        <v>387</v>
      </c>
      <c r="U12" t="s">
        <v>388</v>
      </c>
      <c r="V12" t="s">
        <v>389</v>
      </c>
      <c r="W12" t="s">
        <v>390</v>
      </c>
      <c r="X12" t="s">
        <v>391</v>
      </c>
      <c r="Y12" t="s">
        <v>392</v>
      </c>
      <c r="Z12" t="s">
        <v>393</v>
      </c>
      <c r="AC12" t="s">
        <v>621</v>
      </c>
      <c r="AD12" t="s">
        <v>384</v>
      </c>
      <c r="AE12" t="s">
        <v>385</v>
      </c>
      <c r="AF12" t="s">
        <v>386</v>
      </c>
      <c r="AG12" t="s">
        <v>387</v>
      </c>
      <c r="AH12" t="s">
        <v>388</v>
      </c>
      <c r="AI12" t="s">
        <v>389</v>
      </c>
      <c r="AJ12" t="s">
        <v>390</v>
      </c>
      <c r="AK12" t="s">
        <v>391</v>
      </c>
      <c r="AL12" t="s">
        <v>392</v>
      </c>
      <c r="AM12" t="s">
        <v>393</v>
      </c>
    </row>
    <row r="13" spans="1:48" x14ac:dyDescent="0.25">
      <c r="A13" s="91" t="s">
        <v>597</v>
      </c>
      <c r="B13" s="3" t="s">
        <v>149</v>
      </c>
      <c r="C13" s="3" t="s">
        <v>150</v>
      </c>
      <c r="D13" s="2" t="s">
        <v>278</v>
      </c>
      <c r="E13" s="2" t="s">
        <v>279</v>
      </c>
      <c r="F13" s="84">
        <v>5989</v>
      </c>
      <c r="G13" s="84">
        <v>5307</v>
      </c>
      <c r="H13" s="84">
        <v>3577</v>
      </c>
      <c r="I13" s="84">
        <v>7474</v>
      </c>
      <c r="J13" s="84">
        <v>4039</v>
      </c>
      <c r="K13" s="84">
        <v>5664</v>
      </c>
      <c r="L13" s="84">
        <v>4463</v>
      </c>
      <c r="M13" s="84">
        <v>2980</v>
      </c>
      <c r="N13" s="84">
        <v>4491</v>
      </c>
      <c r="O13" s="84">
        <v>3560</v>
      </c>
      <c r="Q13">
        <f>+F13/X1</f>
        <v>6245.0454877041839</v>
      </c>
      <c r="R13">
        <f t="shared" ref="R13:Z14" si="6">+G13/Y$1</f>
        <v>5836.7566318918607</v>
      </c>
      <c r="S13">
        <f t="shared" si="6"/>
        <v>3786.2082063709945</v>
      </c>
      <c r="T13">
        <f t="shared" si="6"/>
        <v>7455.4785223782583</v>
      </c>
      <c r="U13">
        <f t="shared" si="6"/>
        <v>3843.7985903715025</v>
      </c>
      <c r="V13">
        <f t="shared" si="6"/>
        <v>5142.5980809257962</v>
      </c>
      <c r="W13">
        <f t="shared" si="6"/>
        <v>4301.3621952371368</v>
      </c>
      <c r="X13">
        <f t="shared" si="6"/>
        <v>2993.581663308471</v>
      </c>
      <c r="Y13">
        <f t="shared" si="6"/>
        <v>4559.1521324747746</v>
      </c>
      <c r="Z13">
        <f t="shared" si="6"/>
        <v>3502.8818655437467</v>
      </c>
      <c r="AC13">
        <f>+AVERAGE(Q13:R13)</f>
        <v>6040.9010597980223</v>
      </c>
      <c r="AD13">
        <f t="shared" ref="AD13:AM13" si="7">+Q13/$AC$13</f>
        <v>1.033793704926693</v>
      </c>
      <c r="AE13">
        <f t="shared" si="7"/>
        <v>0.96620629507330702</v>
      </c>
      <c r="AF13">
        <f t="shared" si="7"/>
        <v>0.62676216161990683</v>
      </c>
      <c r="AG13">
        <f t="shared" si="7"/>
        <v>1.2341666331856016</v>
      </c>
      <c r="AH13">
        <f t="shared" si="7"/>
        <v>0.6362955711941457</v>
      </c>
      <c r="AI13">
        <f t="shared" si="7"/>
        <v>0.85129652514086018</v>
      </c>
      <c r="AJ13">
        <f t="shared" si="7"/>
        <v>0.71203983522632852</v>
      </c>
      <c r="AK13">
        <f t="shared" si="7"/>
        <v>0.49555217568959181</v>
      </c>
      <c r="AL13">
        <f t="shared" si="7"/>
        <v>0.75471392220206468</v>
      </c>
      <c r="AM13">
        <f t="shared" si="7"/>
        <v>0.57986082388524762</v>
      </c>
      <c r="AO13" t="s">
        <v>477</v>
      </c>
      <c r="AS13" t="s">
        <v>406</v>
      </c>
      <c r="AV13" t="s">
        <v>699</v>
      </c>
    </row>
    <row r="14" spans="1:48" x14ac:dyDescent="0.25">
      <c r="B14" s="3" t="s">
        <v>151</v>
      </c>
      <c r="C14" s="3" t="s">
        <v>150</v>
      </c>
      <c r="D14" s="2" t="s">
        <v>278</v>
      </c>
      <c r="E14" s="2" t="s">
        <v>279</v>
      </c>
      <c r="F14" s="84">
        <v>126896</v>
      </c>
      <c r="G14" s="84">
        <v>140253</v>
      </c>
      <c r="H14" s="84">
        <v>145259</v>
      </c>
      <c r="I14" s="84">
        <v>132554</v>
      </c>
      <c r="J14" s="84">
        <v>129941</v>
      </c>
      <c r="K14" s="84">
        <v>146801</v>
      </c>
      <c r="L14" s="84">
        <v>149501</v>
      </c>
      <c r="M14" s="84">
        <v>110588</v>
      </c>
      <c r="N14" s="84">
        <v>119972</v>
      </c>
      <c r="O14" s="84">
        <v>145672</v>
      </c>
      <c r="Q14">
        <f>+F14/X$1</f>
        <v>132321.13745328269</v>
      </c>
      <c r="R14">
        <f t="shared" si="6"/>
        <v>154253.36873803072</v>
      </c>
      <c r="S14">
        <f t="shared" si="6"/>
        <v>153754.77155416392</v>
      </c>
      <c r="T14">
        <f t="shared" si="6"/>
        <v>132225.51512648215</v>
      </c>
      <c r="U14">
        <f t="shared" si="6"/>
        <v>123661.06279560867</v>
      </c>
      <c r="V14">
        <f t="shared" si="6"/>
        <v>133287.17176518147</v>
      </c>
      <c r="W14">
        <f t="shared" si="6"/>
        <v>144086.47760478314</v>
      </c>
      <c r="X14">
        <f t="shared" si="6"/>
        <v>111092.01643689838</v>
      </c>
      <c r="Y14">
        <f t="shared" si="6"/>
        <v>121792.6073563268</v>
      </c>
      <c r="Z14">
        <f t="shared" si="6"/>
        <v>143334.77728019346</v>
      </c>
      <c r="AC14">
        <f>+AVERAGE(Q14:R14)</f>
        <v>143287.25309565669</v>
      </c>
      <c r="AD14">
        <f t="shared" ref="AD14:AM14" si="8">+Q14/$AC$14</f>
        <v>0.92346761204883199</v>
      </c>
      <c r="AE14">
        <f t="shared" si="8"/>
        <v>1.0765323879511683</v>
      </c>
      <c r="AF14">
        <f t="shared" si="8"/>
        <v>1.0730526842574004</v>
      </c>
      <c r="AG14">
        <f t="shared" si="8"/>
        <v>0.92280026499084411</v>
      </c>
      <c r="AH14">
        <f t="shared" si="8"/>
        <v>0.86302905613700454</v>
      </c>
      <c r="AI14">
        <f t="shared" si="8"/>
        <v>0.9302095537849463</v>
      </c>
      <c r="AJ14">
        <f t="shared" si="8"/>
        <v>1.0055777781474595</v>
      </c>
      <c r="AK14">
        <f t="shared" si="8"/>
        <v>0.77530983417439658</v>
      </c>
      <c r="AL14">
        <f t="shared" si="8"/>
        <v>0.84998912830731466</v>
      </c>
      <c r="AM14">
        <f t="shared" si="8"/>
        <v>1.0003316707069891</v>
      </c>
      <c r="AO14" t="s">
        <v>643</v>
      </c>
      <c r="AS14" t="s">
        <v>642</v>
      </c>
    </row>
    <row r="15" spans="1:48" x14ac:dyDescent="0.25">
      <c r="B15" s="92" t="s">
        <v>658</v>
      </c>
      <c r="C15" s="2"/>
      <c r="D15" s="2"/>
      <c r="E15" s="2"/>
      <c r="F15" s="2"/>
      <c r="G15" s="2"/>
      <c r="H15" s="2" t="s">
        <v>24</v>
      </c>
      <c r="I15" s="2"/>
      <c r="J15" s="2"/>
      <c r="K15" s="2"/>
      <c r="L15" s="2"/>
      <c r="M15" s="2"/>
      <c r="N15" s="2"/>
      <c r="O15" s="2"/>
      <c r="AB15" s="91" t="s">
        <v>628</v>
      </c>
      <c r="AC15" s="91"/>
      <c r="AD15" s="91">
        <f>AVERAGE(AD13:AE14)</f>
        <v>1</v>
      </c>
      <c r="AE15" s="91"/>
      <c r="AF15" s="91">
        <f>AVERAGE(AF13:AG14)</f>
        <v>0.96419543601343816</v>
      </c>
      <c r="AG15" s="91"/>
      <c r="AH15" s="91">
        <f>AVERAGE(AH13:AI14)</f>
        <v>0.82020767656423921</v>
      </c>
      <c r="AI15" s="91"/>
      <c r="AJ15" s="91">
        <f>AVERAGE(AJ13:AK14)</f>
        <v>0.7471199058094441</v>
      </c>
      <c r="AK15" s="91"/>
      <c r="AL15" s="91">
        <f>AVERAGE(AL13:AM14)</f>
        <v>0.79622388627540397</v>
      </c>
      <c r="AM15" s="91"/>
      <c r="AN15" s="31" t="s">
        <v>644</v>
      </c>
      <c r="AO15" s="91" t="s">
        <v>645</v>
      </c>
      <c r="AP15" s="91"/>
      <c r="AQ15" s="91"/>
      <c r="AR15" s="91"/>
      <c r="AS15" s="91" t="s">
        <v>416</v>
      </c>
      <c r="AT15" s="91"/>
      <c r="AU15" s="91"/>
    </row>
    <row r="16" spans="1:4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AB16" s="91" t="s">
        <v>398</v>
      </c>
      <c r="AC16" s="91"/>
      <c r="AD16" s="91">
        <f>STDEV(AD13:AE14)/SQRT(4)</f>
        <v>3.4154601686499253E-2</v>
      </c>
      <c r="AE16" s="91"/>
      <c r="AF16" s="91">
        <f>STDEV(AF13:AG14)/SQRT(4)</f>
        <v>0.12919917525850985</v>
      </c>
      <c r="AG16" s="91"/>
      <c r="AH16" s="91">
        <f>STDEV(AH13:AI14)/SQRT(4)</f>
        <v>6.3720916599964011E-2</v>
      </c>
      <c r="AI16" s="91"/>
      <c r="AJ16" s="91">
        <f>STDEV(AJ13:AK14)/SQRT(4)</f>
        <v>0.10492540128764763</v>
      </c>
      <c r="AK16" s="91"/>
      <c r="AL16" s="91">
        <f>STDEV(AL13:AM14)/SQRT(4)</f>
        <v>8.8075129293375326E-2</v>
      </c>
      <c r="AM16" s="91"/>
      <c r="AN16" s="31"/>
      <c r="AU16" s="31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AN17" s="31"/>
      <c r="AU17" s="31"/>
    </row>
    <row r="18" spans="1:47" x14ac:dyDescent="0.25">
      <c r="Q18" t="s">
        <v>608</v>
      </c>
      <c r="R18" t="s">
        <v>609</v>
      </c>
      <c r="S18" t="s">
        <v>610</v>
      </c>
      <c r="T18" t="s">
        <v>611</v>
      </c>
      <c r="U18" t="s">
        <v>612</v>
      </c>
      <c r="V18" t="s">
        <v>613</v>
      </c>
    </row>
    <row r="19" spans="1:47" x14ac:dyDescent="0.25">
      <c r="A19" s="2" t="s">
        <v>598</v>
      </c>
      <c r="B19" s="3" t="s">
        <v>161</v>
      </c>
      <c r="C19" s="3" t="s">
        <v>162</v>
      </c>
      <c r="D19" s="2" t="s">
        <v>304</v>
      </c>
      <c r="E19" s="2" t="s">
        <v>305</v>
      </c>
      <c r="F19" s="84">
        <v>119254</v>
      </c>
      <c r="G19" s="84">
        <v>134848</v>
      </c>
      <c r="H19" s="84">
        <v>160850</v>
      </c>
      <c r="I19" s="84">
        <v>137550</v>
      </c>
      <c r="J19" s="84">
        <v>154135</v>
      </c>
      <c r="K19" s="84">
        <v>194005</v>
      </c>
      <c r="L19" s="84">
        <v>204674</v>
      </c>
      <c r="M19" s="84">
        <v>149615</v>
      </c>
      <c r="N19" s="84">
        <v>166722</v>
      </c>
      <c r="O19" s="84">
        <v>213146</v>
      </c>
      <c r="P19" s="2"/>
      <c r="Q19" s="85">
        <f>AVERAGE(F19:O19)</f>
        <v>163479.9</v>
      </c>
      <c r="R19" s="85">
        <f>MIN(F19:O19)</f>
        <v>119254</v>
      </c>
      <c r="S19" s="2">
        <f t="shared" si="2"/>
        <v>213146</v>
      </c>
      <c r="T19" s="2">
        <f t="shared" si="3"/>
        <v>31341.351688393323</v>
      </c>
      <c r="U19" s="2">
        <f t="shared" si="4"/>
        <v>157492.5</v>
      </c>
      <c r="V19" s="2">
        <f t="shared" si="5"/>
        <v>19.171379287847206</v>
      </c>
    </row>
    <row r="20" spans="1:47" x14ac:dyDescent="0.25">
      <c r="A20" s="2"/>
      <c r="B20" s="3" t="s">
        <v>163</v>
      </c>
      <c r="C20" s="3" t="s">
        <v>162</v>
      </c>
      <c r="D20" s="2" t="s">
        <v>304</v>
      </c>
      <c r="E20" s="2" t="s">
        <v>305</v>
      </c>
      <c r="F20" s="84">
        <v>27253</v>
      </c>
      <c r="G20" s="84">
        <v>24158</v>
      </c>
      <c r="H20" s="84">
        <v>26575</v>
      </c>
      <c r="I20" s="84">
        <v>15551</v>
      </c>
      <c r="J20" s="84">
        <v>22960</v>
      </c>
      <c r="K20" s="84">
        <v>32822</v>
      </c>
      <c r="L20" s="84">
        <v>35934</v>
      </c>
      <c r="M20" s="84">
        <v>28994</v>
      </c>
      <c r="N20" s="84">
        <v>30272</v>
      </c>
      <c r="O20" s="84">
        <v>38035</v>
      </c>
      <c r="P20" s="2"/>
      <c r="Q20" s="85">
        <f>AVERAGE(F20:O20)</f>
        <v>28255.4</v>
      </c>
      <c r="R20" s="85">
        <f>MIN(F20:O20)</f>
        <v>15551</v>
      </c>
      <c r="S20" s="2">
        <f t="shared" si="2"/>
        <v>38035</v>
      </c>
      <c r="T20" s="2">
        <f t="shared" si="3"/>
        <v>6583.8843009950324</v>
      </c>
      <c r="U20" s="2">
        <f t="shared" si="4"/>
        <v>28123.5</v>
      </c>
      <c r="V20" s="2">
        <f t="shared" si="5"/>
        <v>23.30133107652</v>
      </c>
    </row>
    <row r="21" spans="1:4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619</v>
      </c>
      <c r="Q21" s="2"/>
      <c r="AB21" t="s">
        <v>620</v>
      </c>
    </row>
    <row r="22" spans="1:47" x14ac:dyDescent="0.25">
      <c r="A22" s="2" t="s">
        <v>598</v>
      </c>
      <c r="B22" s="3" t="s">
        <v>161</v>
      </c>
      <c r="C22" s="94" t="s">
        <v>162</v>
      </c>
      <c r="D22" s="2" t="s">
        <v>304</v>
      </c>
      <c r="E22" s="2" t="s">
        <v>305</v>
      </c>
      <c r="F22" s="84">
        <v>119254</v>
      </c>
      <c r="G22" s="84">
        <v>134848</v>
      </c>
      <c r="H22" s="84">
        <v>160850</v>
      </c>
      <c r="I22" s="84">
        <v>137550</v>
      </c>
      <c r="J22" s="84">
        <v>154135</v>
      </c>
      <c r="K22" s="84">
        <v>194005</v>
      </c>
      <c r="L22" s="84">
        <v>204674</v>
      </c>
      <c r="M22" s="84">
        <v>149615</v>
      </c>
      <c r="N22" s="84">
        <v>166722</v>
      </c>
      <c r="O22" s="84">
        <v>213146</v>
      </c>
      <c r="Q22">
        <f>+F22/X$1</f>
        <v>124352.42187187757</v>
      </c>
      <c r="R22">
        <f>+G22/Y$1</f>
        <v>148308.82952654109</v>
      </c>
      <c r="S22">
        <f t="shared" ref="S22:Z23" si="9">+H22/Z$1</f>
        <v>170257.6432750278</v>
      </c>
      <c r="T22">
        <f t="shared" si="9"/>
        <v>137209.13443311874</v>
      </c>
      <c r="U22">
        <f t="shared" si="9"/>
        <v>146685.78750356811</v>
      </c>
      <c r="V22">
        <f t="shared" si="9"/>
        <v>176145.78755120217</v>
      </c>
      <c r="W22">
        <f t="shared" si="9"/>
        <v>197261.26057539004</v>
      </c>
      <c r="X22">
        <f t="shared" si="9"/>
        <v>150296.88609258283</v>
      </c>
      <c r="Y22">
        <f t="shared" si="9"/>
        <v>169252.051175787</v>
      </c>
      <c r="Z22">
        <f t="shared" si="9"/>
        <v>209726.19609920995</v>
      </c>
      <c r="AC22" s="86">
        <f>+AVERAGE(Q22:R22)</f>
        <v>136330.62569920934</v>
      </c>
      <c r="AD22">
        <f>+Q22/$AC$22</f>
        <v>0.91213856926205505</v>
      </c>
      <c r="AE22">
        <f t="shared" ref="AE22:AM22" si="10">+R22/$AC$22</f>
        <v>1.0878614307379446</v>
      </c>
      <c r="AF22">
        <f t="shared" si="10"/>
        <v>1.2488583720775457</v>
      </c>
      <c r="AG22">
        <f t="shared" si="10"/>
        <v>1.0064439573236295</v>
      </c>
      <c r="AH22">
        <f t="shared" si="10"/>
        <v>1.0759562405824037</v>
      </c>
      <c r="AI22">
        <f t="shared" si="10"/>
        <v>1.2920485521707963</v>
      </c>
      <c r="AJ22">
        <f t="shared" si="10"/>
        <v>1.4469328484607262</v>
      </c>
      <c r="AK22">
        <f t="shared" si="10"/>
        <v>1.1024440423547068</v>
      </c>
      <c r="AL22">
        <f t="shared" si="10"/>
        <v>1.2414822444166966</v>
      </c>
      <c r="AM22">
        <f t="shared" si="10"/>
        <v>1.538364509247802</v>
      </c>
      <c r="AO22" t="s">
        <v>477</v>
      </c>
      <c r="AS22" t="s">
        <v>406</v>
      </c>
    </row>
    <row r="23" spans="1:47" x14ac:dyDescent="0.25">
      <c r="A23" s="2"/>
      <c r="B23" s="3" t="s">
        <v>163</v>
      </c>
      <c r="C23" s="94" t="s">
        <v>162</v>
      </c>
      <c r="D23" s="2" t="s">
        <v>304</v>
      </c>
      <c r="E23" s="2" t="s">
        <v>305</v>
      </c>
      <c r="F23" s="84">
        <v>27253</v>
      </c>
      <c r="G23" s="84">
        <v>24158</v>
      </c>
      <c r="H23" s="84">
        <v>26575</v>
      </c>
      <c r="I23" s="84">
        <v>15551</v>
      </c>
      <c r="J23" s="84">
        <v>22960</v>
      </c>
      <c r="K23" s="84">
        <v>32822</v>
      </c>
      <c r="L23" s="84">
        <v>35934</v>
      </c>
      <c r="M23" s="84">
        <v>28994</v>
      </c>
      <c r="N23" s="84">
        <v>30272</v>
      </c>
      <c r="O23" s="84">
        <v>38035</v>
      </c>
      <c r="Q23">
        <f>+F23/X$1</f>
        <v>28418.137364568731</v>
      </c>
      <c r="R23">
        <f>+G23/Y$1</f>
        <v>26569.505693092815</v>
      </c>
      <c r="S23">
        <f>+H23/Z$1</f>
        <v>28129.293565644166</v>
      </c>
      <c r="T23">
        <f t="shared" si="9"/>
        <v>15512.462737691236</v>
      </c>
      <c r="U23">
        <f t="shared" si="9"/>
        <v>21850.362870742683</v>
      </c>
      <c r="V23">
        <f t="shared" si="9"/>
        <v>29800.55688773773</v>
      </c>
      <c r="W23">
        <f t="shared" si="9"/>
        <v>34632.567583161836</v>
      </c>
      <c r="X23">
        <f t="shared" si="9"/>
        <v>29126.143203344229</v>
      </c>
      <c r="Y23">
        <f t="shared" si="9"/>
        <v>30731.385739095163</v>
      </c>
      <c r="Z23">
        <f t="shared" si="9"/>
        <v>37424.750493246182</v>
      </c>
      <c r="AC23">
        <f>+AVERAGE(Q23:R23)</f>
        <v>27493.821528830773</v>
      </c>
      <c r="AD23">
        <f>+Q23/$AC$23</f>
        <v>1.0336190381816763</v>
      </c>
      <c r="AE23">
        <f t="shared" ref="AE23:AM23" si="11">+R23/$AC$23</f>
        <v>0.96638096181832367</v>
      </c>
      <c r="AF23">
        <f t="shared" si="11"/>
        <v>1.0231132669624345</v>
      </c>
      <c r="AG23">
        <f t="shared" si="11"/>
        <v>0.56421631752517354</v>
      </c>
      <c r="AH23">
        <f t="shared" si="11"/>
        <v>0.79473720478725718</v>
      </c>
      <c r="AI23">
        <f t="shared" si="11"/>
        <v>1.0839001357627949</v>
      </c>
      <c r="AJ23">
        <f t="shared" si="11"/>
        <v>1.2596491014115727</v>
      </c>
      <c r="AK23">
        <f t="shared" si="11"/>
        <v>1.0593704906683037</v>
      </c>
      <c r="AL23">
        <f t="shared" si="11"/>
        <v>1.1177560640985973</v>
      </c>
      <c r="AM23">
        <f t="shared" si="11"/>
        <v>1.3612058423381255</v>
      </c>
      <c r="AO23" t="s">
        <v>646</v>
      </c>
      <c r="AS23" t="s">
        <v>416</v>
      </c>
    </row>
    <row r="24" spans="1:47" x14ac:dyDescent="0.25">
      <c r="C24" s="86" t="s">
        <v>658</v>
      </c>
      <c r="Y24" t="s">
        <v>24</v>
      </c>
      <c r="AB24" s="86" t="s">
        <v>628</v>
      </c>
      <c r="AC24" s="86"/>
      <c r="AD24" s="86">
        <f>AVERAGE(AD22:AE23)</f>
        <v>0.99999999999999989</v>
      </c>
      <c r="AE24" s="86"/>
      <c r="AF24" s="86">
        <f>AVERAGE(AF22:AG23)</f>
        <v>0.96065797847219581</v>
      </c>
      <c r="AG24" s="86"/>
      <c r="AH24" s="86">
        <f>AVERAGE(AH22:AI23)</f>
        <v>1.0616605333258129</v>
      </c>
      <c r="AI24" s="86"/>
      <c r="AJ24" s="86">
        <f>AVERAGE(AJ22:AK23)</f>
        <v>1.2170991207238273</v>
      </c>
      <c r="AK24" s="86"/>
      <c r="AL24" s="86">
        <f>AVERAGE(AL22:AM23)</f>
        <v>1.3147021650253055</v>
      </c>
      <c r="AM24" s="86"/>
      <c r="AN24" s="86" t="s">
        <v>702</v>
      </c>
      <c r="AO24" s="86" t="s">
        <v>701</v>
      </c>
      <c r="AP24" s="86"/>
      <c r="AQ24" s="86"/>
      <c r="AR24" s="86"/>
      <c r="AS24" s="86" t="s">
        <v>416</v>
      </c>
      <c r="AT24" s="86"/>
      <c r="AU24" s="86"/>
    </row>
    <row r="25" spans="1:47" x14ac:dyDescent="0.25">
      <c r="C25" s="86"/>
      <c r="AB25" s="86" t="s">
        <v>398</v>
      </c>
      <c r="AC25" s="86"/>
      <c r="AD25" s="86">
        <f>STDEV(AD22:AE23)/SQRT(4)</f>
        <v>3.840544826709634E-2</v>
      </c>
      <c r="AE25" s="86"/>
      <c r="AF25" s="86">
        <f>STDEV(AF22:AG23)/SQRT(4)</f>
        <v>0.14324293942125479</v>
      </c>
      <c r="AG25" s="86"/>
      <c r="AH25" s="86">
        <f>STDEV(AH22:AI23)/SQRT(4)</f>
        <v>0.10207255169238716</v>
      </c>
      <c r="AI25" s="86"/>
      <c r="AJ25" s="86">
        <f>STDEV(AJ22:AK23)/SQRT(4)</f>
        <v>8.7872137694961591E-2</v>
      </c>
      <c r="AK25" s="86"/>
      <c r="AL25" s="86">
        <f>STDEV(AL22:AM23)/SQRT(4)</f>
        <v>8.9599274397582654E-2</v>
      </c>
      <c r="AM25" s="86"/>
      <c r="AN25" s="86"/>
      <c r="AO25" s="86"/>
      <c r="AP25" s="86"/>
      <c r="AQ25" s="86"/>
      <c r="AR25" s="86"/>
      <c r="AS25" s="86"/>
      <c r="AT25" s="86"/>
      <c r="AU25" s="86"/>
    </row>
    <row r="26" spans="1:47" x14ac:dyDescent="0.25">
      <c r="C26" s="86"/>
      <c r="AN26" s="86"/>
      <c r="AO26" s="86"/>
      <c r="AP26" s="86"/>
      <c r="AQ26" s="86"/>
      <c r="AR26" s="86"/>
      <c r="AS26" s="86"/>
      <c r="AT26" s="86"/>
      <c r="AU26" s="86"/>
    </row>
    <row r="27" spans="1:47" x14ac:dyDescent="0.25">
      <c r="C27" s="86"/>
      <c r="AN27" s="86"/>
      <c r="AO27" s="86"/>
      <c r="AP27" s="86"/>
      <c r="AQ27" s="86"/>
      <c r="AR27" s="86"/>
      <c r="AS27" s="86"/>
      <c r="AT27" s="86"/>
      <c r="AU27" s="86"/>
    </row>
    <row r="28" spans="1:47" x14ac:dyDescent="0.25">
      <c r="B28" s="3" t="s">
        <v>24</v>
      </c>
      <c r="AG28" s="93" t="s">
        <v>700</v>
      </c>
    </row>
    <row r="29" spans="1:47" x14ac:dyDescent="0.25">
      <c r="R29" t="s">
        <v>24</v>
      </c>
      <c r="AD29" t="s">
        <v>638</v>
      </c>
      <c r="AE29" t="s">
        <v>639</v>
      </c>
      <c r="AG29" s="93" t="s">
        <v>640</v>
      </c>
      <c r="AH29" t="s">
        <v>641</v>
      </c>
    </row>
    <row r="30" spans="1:47" x14ac:dyDescent="0.25">
      <c r="AC30">
        <v>0</v>
      </c>
      <c r="AD30">
        <v>1.033793704926693</v>
      </c>
      <c r="AG30" s="93">
        <v>4.5229224224605593</v>
      </c>
    </row>
    <row r="31" spans="1:47" x14ac:dyDescent="0.25">
      <c r="AC31">
        <v>0</v>
      </c>
      <c r="AD31">
        <v>0.96620629507330702</v>
      </c>
      <c r="AG31" s="93">
        <v>5.3942602839339884</v>
      </c>
    </row>
    <row r="32" spans="1:47" x14ac:dyDescent="0.25">
      <c r="AC32">
        <v>0</v>
      </c>
      <c r="AE32">
        <v>0.92346761204883199</v>
      </c>
      <c r="AG32" s="93"/>
      <c r="AH32">
        <v>1.0336190381816763</v>
      </c>
    </row>
    <row r="33" spans="29:34" x14ac:dyDescent="0.25">
      <c r="AC33">
        <v>0</v>
      </c>
      <c r="AE33">
        <v>1.0765323879511683</v>
      </c>
      <c r="AG33" s="93"/>
      <c r="AH33">
        <v>0.96638096181832367</v>
      </c>
    </row>
    <row r="34" spans="29:34" x14ac:dyDescent="0.25">
      <c r="AC34">
        <v>1</v>
      </c>
      <c r="AD34">
        <v>0.62676216161990683</v>
      </c>
      <c r="AG34" s="93">
        <v>6.192578325151743</v>
      </c>
    </row>
    <row r="35" spans="29:34" x14ac:dyDescent="0.25">
      <c r="AC35">
        <v>1</v>
      </c>
      <c r="AD35">
        <v>1.2341666331856016</v>
      </c>
      <c r="AG35" s="93">
        <v>4.9905443042625954</v>
      </c>
    </row>
    <row r="36" spans="29:34" x14ac:dyDescent="0.25">
      <c r="AC36">
        <v>1</v>
      </c>
      <c r="AE36">
        <v>1.0730526842574004</v>
      </c>
      <c r="AG36" s="93"/>
      <c r="AH36">
        <v>1.0231132669624345</v>
      </c>
    </row>
    <row r="37" spans="29:34" x14ac:dyDescent="0.25">
      <c r="AC37">
        <v>1</v>
      </c>
      <c r="AE37">
        <v>0.92280026499084411</v>
      </c>
      <c r="AG37" s="93"/>
      <c r="AH37">
        <v>0.56421631752517354</v>
      </c>
    </row>
    <row r="38" spans="29:34" x14ac:dyDescent="0.25">
      <c r="AC38">
        <v>2</v>
      </c>
      <c r="AD38">
        <v>0.6362955711941457</v>
      </c>
      <c r="AG38" s="93">
        <v>5.335227310970553</v>
      </c>
    </row>
    <row r="39" spans="29:34" x14ac:dyDescent="0.25">
      <c r="AC39">
        <v>2</v>
      </c>
      <c r="AD39">
        <v>0.85129652514086018</v>
      </c>
      <c r="AG39" s="93">
        <v>6.406740778705168</v>
      </c>
    </row>
    <row r="40" spans="29:34" x14ac:dyDescent="0.25">
      <c r="AC40">
        <v>2</v>
      </c>
      <c r="AE40">
        <v>0.86302905613700454</v>
      </c>
      <c r="AG40" s="93"/>
      <c r="AH40">
        <v>0.79473720478725718</v>
      </c>
    </row>
    <row r="41" spans="29:34" x14ac:dyDescent="0.25">
      <c r="AC41">
        <v>2</v>
      </c>
      <c r="AE41">
        <v>0.9302095537849463</v>
      </c>
      <c r="AG41" s="93"/>
      <c r="AH41">
        <v>1.0839001357627949</v>
      </c>
    </row>
    <row r="42" spans="29:34" x14ac:dyDescent="0.25">
      <c r="AC42">
        <v>3</v>
      </c>
      <c r="AD42">
        <v>0.71203983522632852</v>
      </c>
      <c r="AG42" s="93">
        <v>7.174748711034459</v>
      </c>
    </row>
    <row r="43" spans="29:34" x14ac:dyDescent="0.25">
      <c r="AC43">
        <v>3</v>
      </c>
      <c r="AD43">
        <v>0.49555217568959181</v>
      </c>
      <c r="AG43" s="93">
        <v>5.4665694958038991</v>
      </c>
    </row>
    <row r="44" spans="29:34" x14ac:dyDescent="0.25">
      <c r="AC44">
        <v>3</v>
      </c>
      <c r="AE44">
        <v>1.0055777781474595</v>
      </c>
      <c r="AG44" s="93"/>
      <c r="AH44">
        <v>1.2596491014115727</v>
      </c>
    </row>
    <row r="45" spans="29:34" x14ac:dyDescent="0.25">
      <c r="AC45">
        <v>3</v>
      </c>
      <c r="AE45">
        <v>0.77530983417439658</v>
      </c>
      <c r="AG45" s="93"/>
      <c r="AH45">
        <v>1.0593704906683037</v>
      </c>
    </row>
    <row r="46" spans="29:34" x14ac:dyDescent="0.25">
      <c r="AC46">
        <v>4</v>
      </c>
      <c r="AD46">
        <v>0.75471392220206468</v>
      </c>
      <c r="AG46" s="93">
        <v>6.1560031223125771</v>
      </c>
    </row>
    <row r="47" spans="29:34" x14ac:dyDescent="0.25">
      <c r="AC47">
        <v>4</v>
      </c>
      <c r="AD47">
        <v>0.57986082388524762</v>
      </c>
      <c r="AG47" s="93">
        <v>7.6281209536217194</v>
      </c>
    </row>
    <row r="48" spans="29:34" x14ac:dyDescent="0.25">
      <c r="AC48">
        <v>4</v>
      </c>
      <c r="AE48">
        <v>0.84998912830731466</v>
      </c>
      <c r="AH48">
        <v>1.1177560640985973</v>
      </c>
    </row>
    <row r="49" spans="29:34" x14ac:dyDescent="0.25">
      <c r="AC49">
        <v>4</v>
      </c>
      <c r="AE49">
        <v>1.0003316707069891</v>
      </c>
      <c r="AH49">
        <v>1.3612058423381255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AFC6-B42C-4BD0-B20F-B3D5D4BDF459}">
  <dimension ref="A2:BA39"/>
  <sheetViews>
    <sheetView workbookViewId="0">
      <selection activeCell="B28" sqref="B28"/>
    </sheetView>
  </sheetViews>
  <sheetFormatPr baseColWidth="10" defaultRowHeight="15" x14ac:dyDescent="0.25"/>
  <cols>
    <col min="1" max="1" width="16" customWidth="1"/>
    <col min="2" max="2" width="18.5703125" customWidth="1"/>
    <col min="3" max="3" width="15.28515625" customWidth="1"/>
    <col min="4" max="4" width="8.140625" customWidth="1"/>
    <col min="16" max="16" width="18.85546875" customWidth="1"/>
  </cols>
  <sheetData>
    <row r="2" spans="1:53" x14ac:dyDescent="0.25"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Q2">
        <v>0.95900022054149803</v>
      </c>
      <c r="R2">
        <v>0.90923784127004947</v>
      </c>
      <c r="S2">
        <v>0.94474466406285762</v>
      </c>
      <c r="T2">
        <v>1.0024842775103098</v>
      </c>
      <c r="U2">
        <v>1.050783464596055</v>
      </c>
      <c r="V2">
        <v>1.1013888137609109</v>
      </c>
      <c r="W2">
        <v>1.0375782827453692</v>
      </c>
      <c r="X2">
        <v>0.99546307238752241</v>
      </c>
      <c r="Y2">
        <v>0.98505157746561511</v>
      </c>
      <c r="Z2">
        <v>1.0163060407540712</v>
      </c>
    </row>
    <row r="3" spans="1:53" x14ac:dyDescent="0.25">
      <c r="Q3" t="s">
        <v>384</v>
      </c>
      <c r="R3" t="s">
        <v>385</v>
      </c>
      <c r="S3" t="s">
        <v>386</v>
      </c>
      <c r="T3" t="s">
        <v>387</v>
      </c>
      <c r="U3" t="s">
        <v>388</v>
      </c>
      <c r="V3" t="s">
        <v>389</v>
      </c>
      <c r="W3" t="s">
        <v>390</v>
      </c>
      <c r="X3" t="s">
        <v>391</v>
      </c>
      <c r="Y3" t="s">
        <v>392</v>
      </c>
      <c r="Z3" t="s">
        <v>393</v>
      </c>
    </row>
    <row r="4" spans="1:53" x14ac:dyDescent="0.25">
      <c r="A4" t="s">
        <v>850</v>
      </c>
      <c r="B4" t="s">
        <v>851</v>
      </c>
      <c r="C4" t="s">
        <v>852</v>
      </c>
    </row>
    <row r="5" spans="1:53" x14ac:dyDescent="0.25">
      <c r="B5" s="1" t="s">
        <v>853</v>
      </c>
      <c r="E5" s="81">
        <v>0</v>
      </c>
      <c r="F5" s="81">
        <v>0</v>
      </c>
      <c r="G5" s="81">
        <v>0</v>
      </c>
      <c r="H5" s="81">
        <v>0.40100000000000002</v>
      </c>
      <c r="I5" s="81">
        <v>0</v>
      </c>
      <c r="J5" s="81">
        <v>0</v>
      </c>
      <c r="K5" s="81">
        <v>0</v>
      </c>
      <c r="L5" s="81">
        <v>0</v>
      </c>
      <c r="M5" s="81">
        <v>0</v>
      </c>
      <c r="N5" s="81">
        <v>1101</v>
      </c>
      <c r="O5" t="s">
        <v>854</v>
      </c>
      <c r="AC5" t="s">
        <v>855</v>
      </c>
    </row>
    <row r="6" spans="1:53" x14ac:dyDescent="0.25">
      <c r="B6" s="1" t="s">
        <v>856</v>
      </c>
      <c r="E6" s="81">
        <v>0.46300000000000002</v>
      </c>
      <c r="F6" s="81">
        <v>1095</v>
      </c>
      <c r="G6" s="81">
        <v>0</v>
      </c>
      <c r="H6" s="81">
        <v>0</v>
      </c>
      <c r="I6" s="81">
        <v>0</v>
      </c>
      <c r="J6" s="81">
        <v>0</v>
      </c>
      <c r="K6" s="81">
        <v>0</v>
      </c>
      <c r="L6" s="81">
        <v>1025</v>
      </c>
      <c r="M6" s="81">
        <v>0.90900000000000003</v>
      </c>
      <c r="N6" s="81">
        <v>0</v>
      </c>
      <c r="O6" t="s">
        <v>854</v>
      </c>
      <c r="P6" t="s">
        <v>857</v>
      </c>
      <c r="AC6" t="s">
        <v>608</v>
      </c>
      <c r="AD6" t="s">
        <v>384</v>
      </c>
      <c r="AE6" t="s">
        <v>385</v>
      </c>
      <c r="AF6" t="s">
        <v>386</v>
      </c>
      <c r="AG6" t="s">
        <v>387</v>
      </c>
      <c r="AH6" t="s">
        <v>388</v>
      </c>
      <c r="AI6" t="s">
        <v>389</v>
      </c>
      <c r="AJ6" t="s">
        <v>390</v>
      </c>
      <c r="AK6" t="s">
        <v>391</v>
      </c>
      <c r="AL6" t="s">
        <v>392</v>
      </c>
      <c r="AM6" t="s">
        <v>393</v>
      </c>
    </row>
    <row r="7" spans="1:53" x14ac:dyDescent="0.25">
      <c r="B7" s="135" t="s">
        <v>858</v>
      </c>
      <c r="C7" s="42"/>
      <c r="D7" s="42"/>
      <c r="E7" s="136">
        <v>4090</v>
      </c>
      <c r="F7" s="136">
        <v>3562</v>
      </c>
      <c r="G7" s="136">
        <v>1744</v>
      </c>
      <c r="H7" s="136">
        <v>3712</v>
      </c>
      <c r="I7" s="136">
        <v>3474</v>
      </c>
      <c r="J7" s="136">
        <v>4132</v>
      </c>
      <c r="K7" s="136">
        <v>2033</v>
      </c>
      <c r="L7" s="136">
        <v>3241</v>
      </c>
      <c r="M7" s="136">
        <v>2746</v>
      </c>
      <c r="N7" s="136">
        <v>4543</v>
      </c>
      <c r="P7" t="s">
        <v>851</v>
      </c>
      <c r="Q7">
        <f>+E7/$R$2</f>
        <v>4498.2729648459972</v>
      </c>
      <c r="R7">
        <f t="shared" ref="R7" si="0">+F7/$Q$2</f>
        <v>3714.284860110587</v>
      </c>
      <c r="S7">
        <f>+G7/$S$2</f>
        <v>1846.0014291056793</v>
      </c>
      <c r="T7">
        <f>+H7/$T$2</f>
        <v>3702.8012142183698</v>
      </c>
      <c r="U7">
        <f>+I7/$U$2</f>
        <v>3306.1045563135926</v>
      </c>
      <c r="V7">
        <f>+J7/$V$2</f>
        <v>3751.6269898279293</v>
      </c>
      <c r="W7">
        <f>+K7/$W$2</f>
        <v>1959.370231440085</v>
      </c>
      <c r="X7">
        <f>+L7/$X$2</f>
        <v>3255.7711982492465</v>
      </c>
      <c r="Y7">
        <f>+M7/$Y$2</f>
        <v>2787.6712883045493</v>
      </c>
      <c r="Z7">
        <f>+N7/$Z$2</f>
        <v>4470.110200889113</v>
      </c>
      <c r="AB7" t="s">
        <v>851</v>
      </c>
      <c r="AC7">
        <f>AVERAGE(Q7:R7)</f>
        <v>4106.2789124782921</v>
      </c>
      <c r="AD7">
        <f>+Q7/$AC$7</f>
        <v>1.0954621107632267</v>
      </c>
      <c r="AE7">
        <f t="shared" ref="AE7:AM7" si="1">+R7/$AC$7</f>
        <v>0.90453788923677325</v>
      </c>
      <c r="AF7">
        <f t="shared" si="1"/>
        <v>0.4495557823644154</v>
      </c>
      <c r="AG7">
        <f t="shared" si="1"/>
        <v>0.90174128283545929</v>
      </c>
      <c r="AH7">
        <f t="shared" si="1"/>
        <v>0.80513394895483015</v>
      </c>
      <c r="AI7">
        <f t="shared" si="1"/>
        <v>0.91363179895729074</v>
      </c>
      <c r="AJ7">
        <f t="shared" si="1"/>
        <v>0.47716442872058396</v>
      </c>
      <c r="AK7">
        <f t="shared" si="1"/>
        <v>0.7928762920500857</v>
      </c>
      <c r="AL7">
        <f t="shared" si="1"/>
        <v>0.67888016077848101</v>
      </c>
      <c r="AM7">
        <f t="shared" si="1"/>
        <v>1.0886036472839677</v>
      </c>
      <c r="AO7" t="s">
        <v>631</v>
      </c>
      <c r="AS7" t="s">
        <v>406</v>
      </c>
      <c r="AV7" s="31" t="s">
        <v>851</v>
      </c>
      <c r="AW7" s="31" t="s">
        <v>859</v>
      </c>
      <c r="AX7" s="31"/>
    </row>
    <row r="8" spans="1:53" x14ac:dyDescent="0.25">
      <c r="B8" s="1"/>
      <c r="E8" s="81"/>
      <c r="F8" s="81"/>
      <c r="G8" s="81"/>
      <c r="H8" s="81"/>
      <c r="I8" s="81"/>
      <c r="J8" s="81"/>
      <c r="K8" s="81"/>
      <c r="L8" s="81"/>
      <c r="M8" s="81"/>
      <c r="N8" s="81"/>
    </row>
    <row r="9" spans="1:53" x14ac:dyDescent="0.25">
      <c r="B9" s="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53" x14ac:dyDescent="0.25">
      <c r="A10" t="s">
        <v>860</v>
      </c>
      <c r="B10" t="s">
        <v>861</v>
      </c>
      <c r="C10" t="s">
        <v>862</v>
      </c>
      <c r="E10">
        <v>2.9380000000000002</v>
      </c>
      <c r="F10">
        <v>2.6869999999999998</v>
      </c>
      <c r="G10">
        <v>1.569</v>
      </c>
      <c r="H10">
        <v>2.5990000000000002</v>
      </c>
      <c r="I10">
        <v>1.5089999999999999</v>
      </c>
      <c r="J10">
        <v>2.2869999999999999</v>
      </c>
      <c r="K10">
        <v>2.2519999999999998</v>
      </c>
      <c r="L10">
        <v>0.57699999999999996</v>
      </c>
      <c r="M10">
        <v>2.5680000000000001</v>
      </c>
      <c r="N10">
        <v>3.18</v>
      </c>
    </row>
    <row r="11" spans="1:53" x14ac:dyDescent="0.25">
      <c r="B11" s="1" t="s">
        <v>863</v>
      </c>
      <c r="D11" s="1"/>
      <c r="E11" s="81">
        <v>3816</v>
      </c>
      <c r="F11" s="81">
        <v>3508</v>
      </c>
      <c r="G11" s="81">
        <v>1774</v>
      </c>
      <c r="H11" s="81">
        <v>3070</v>
      </c>
      <c r="I11" s="81">
        <v>2004</v>
      </c>
      <c r="J11" s="81">
        <v>2589</v>
      </c>
      <c r="K11" s="81">
        <v>2909</v>
      </c>
      <c r="L11" s="81">
        <v>0.76400000000000001</v>
      </c>
      <c r="M11" s="81">
        <v>2798</v>
      </c>
      <c r="N11" s="81">
        <v>3603</v>
      </c>
      <c r="P11" t="s">
        <v>861</v>
      </c>
      <c r="Q11">
        <f t="shared" ref="Q11:Q38" si="2">+E11/$R$2</f>
        <v>4196.9216708685399</v>
      </c>
      <c r="R11">
        <f t="shared" ref="R11:R38" si="3">+F11/$Q$2</f>
        <v>3657.9762182111003</v>
      </c>
      <c r="S11">
        <f t="shared" ref="S11:S38" si="4">+G11/$S$2</f>
        <v>1877.7560408448824</v>
      </c>
      <c r="T11">
        <f t="shared" ref="T11:T38" si="5">+H11/$T$2</f>
        <v>3062.3921680092658</v>
      </c>
      <c r="U11">
        <f t="shared" ref="U11:U38" si="6">+I11/$U$2</f>
        <v>1907.1483969062865</v>
      </c>
      <c r="V11">
        <f t="shared" ref="V11:V38" si="7">+J11/$V$2</f>
        <v>2350.6685083892808</v>
      </c>
      <c r="W11">
        <f t="shared" ref="W11:W38" si="8">+K11/$W$2</f>
        <v>2803.6438776484047</v>
      </c>
      <c r="X11">
        <f t="shared" ref="X11:X38" si="9">+L11/$X$2</f>
        <v>0.76748201032472207</v>
      </c>
      <c r="Y11">
        <f t="shared" ref="Y11:Y38" si="10">+M11/$Y$2</f>
        <v>2840.4604022855533</v>
      </c>
      <c r="Z11">
        <f t="shared" ref="Z11:Z38" si="11">+N11/$Z$2</f>
        <v>3545.1919554927304</v>
      </c>
      <c r="AB11" t="s">
        <v>861</v>
      </c>
      <c r="AC11">
        <f>AVERAGE(Q11:R11)</f>
        <v>3927.4489445398203</v>
      </c>
      <c r="AD11">
        <f>+Q11/$AC$11</f>
        <v>1.0686126618408005</v>
      </c>
      <c r="AE11">
        <f t="shared" ref="AE11:AM11" si="12">+R11/$AC$11</f>
        <v>0.93138733815919938</v>
      </c>
      <c r="AF11">
        <f t="shared" si="12"/>
        <v>0.47811087231457294</v>
      </c>
      <c r="AG11">
        <f t="shared" si="12"/>
        <v>0.77974079644416272</v>
      </c>
      <c r="AH11">
        <f t="shared" si="12"/>
        <v>0.48559470125199738</v>
      </c>
      <c r="AI11">
        <f t="shared" si="12"/>
        <v>0.59852299586410251</v>
      </c>
      <c r="AJ11">
        <f t="shared" si="12"/>
        <v>0.71385877123780361</v>
      </c>
      <c r="AK11">
        <f t="shared" si="12"/>
        <v>1.9541489174333443E-4</v>
      </c>
      <c r="AL11">
        <f t="shared" si="12"/>
        <v>0.72323292865067923</v>
      </c>
      <c r="AM11">
        <f t="shared" si="12"/>
        <v>0.90267041164760986</v>
      </c>
      <c r="AO11" t="s">
        <v>500</v>
      </c>
      <c r="AS11" s="52" t="s">
        <v>416</v>
      </c>
      <c r="AT11" s="52"/>
      <c r="AU11" s="52"/>
      <c r="AV11" s="31" t="s">
        <v>861</v>
      </c>
      <c r="AW11" s="31" t="s">
        <v>864</v>
      </c>
      <c r="AX11" s="31"/>
      <c r="AY11" s="31"/>
      <c r="AZ11" s="31"/>
      <c r="BA11" s="31"/>
    </row>
    <row r="13" spans="1:53" x14ac:dyDescent="0.25">
      <c r="A13" t="s">
        <v>865</v>
      </c>
      <c r="B13" s="137" t="s">
        <v>866</v>
      </c>
      <c r="C13" t="s">
        <v>867</v>
      </c>
      <c r="E13">
        <v>29.047000000000001</v>
      </c>
      <c r="F13">
        <v>24.837</v>
      </c>
      <c r="G13">
        <v>25.55</v>
      </c>
      <c r="H13">
        <v>29.510999999999999</v>
      </c>
      <c r="I13">
        <v>89.03</v>
      </c>
      <c r="J13">
        <v>92.08</v>
      </c>
      <c r="K13">
        <v>83.278999999999996</v>
      </c>
      <c r="L13">
        <v>73.623999999999995</v>
      </c>
      <c r="M13">
        <v>57.46</v>
      </c>
      <c r="N13">
        <v>60.948</v>
      </c>
    </row>
    <row r="14" spans="1:53" x14ac:dyDescent="0.25">
      <c r="B14" s="1" t="s">
        <v>868</v>
      </c>
      <c r="E14" s="81">
        <v>31240</v>
      </c>
      <c r="F14" s="81">
        <v>25475</v>
      </c>
      <c r="G14" s="81">
        <v>28054</v>
      </c>
      <c r="H14" s="81">
        <v>29787</v>
      </c>
      <c r="I14" s="81">
        <v>101564</v>
      </c>
      <c r="J14" s="81">
        <v>108526</v>
      </c>
      <c r="K14" s="81">
        <v>90053</v>
      </c>
      <c r="L14" s="81">
        <v>83751</v>
      </c>
      <c r="M14" s="81">
        <v>63909</v>
      </c>
      <c r="N14" s="81">
        <v>68971</v>
      </c>
      <c r="P14" s="137" t="s">
        <v>866</v>
      </c>
      <c r="Q14">
        <f t="shared" si="2"/>
        <v>34358.446802393388</v>
      </c>
      <c r="R14">
        <f t="shared" si="3"/>
        <v>26564.123192396743</v>
      </c>
      <c r="S14">
        <f t="shared" si="4"/>
        <v>29694.795924386883</v>
      </c>
      <c r="T14">
        <f t="shared" si="5"/>
        <v>29713.184204720521</v>
      </c>
      <c r="U14">
        <f t="shared" si="6"/>
        <v>96655.498893907235</v>
      </c>
      <c r="V14">
        <f t="shared" si="7"/>
        <v>98535.593102145649</v>
      </c>
      <c r="W14">
        <f t="shared" si="8"/>
        <v>86791.523586755517</v>
      </c>
      <c r="X14">
        <f t="shared" si="9"/>
        <v>84132.703987834815</v>
      </c>
      <c r="Y14">
        <f t="shared" si="10"/>
        <v>64878.836257922594</v>
      </c>
      <c r="Z14">
        <f t="shared" si="11"/>
        <v>67864.400322589267</v>
      </c>
      <c r="AB14" s="137" t="s">
        <v>866</v>
      </c>
      <c r="AC14">
        <f>AVERAGE(Q14:R14)</f>
        <v>30461.284997395065</v>
      </c>
      <c r="AD14">
        <f>+Q14/$AC$14</f>
        <v>1.1279381945092466</v>
      </c>
      <c r="AE14">
        <f t="shared" ref="AE14:AM14" si="13">+R14/$AC$14</f>
        <v>0.87206180549075352</v>
      </c>
      <c r="AF14">
        <f t="shared" si="13"/>
        <v>0.97483727055264646</v>
      </c>
      <c r="AG14">
        <f t="shared" si="13"/>
        <v>0.97544093124310027</v>
      </c>
      <c r="AH14">
        <f t="shared" si="13"/>
        <v>3.1730604569758909</v>
      </c>
      <c r="AI14">
        <f t="shared" si="13"/>
        <v>3.2347812349535499</v>
      </c>
      <c r="AJ14">
        <f t="shared" si="13"/>
        <v>2.8492403913419149</v>
      </c>
      <c r="AK14">
        <f t="shared" si="13"/>
        <v>2.7619551832770526</v>
      </c>
      <c r="AL14">
        <f t="shared" si="13"/>
        <v>2.1298785085222369</v>
      </c>
      <c r="AM14">
        <f t="shared" si="13"/>
        <v>2.2278902655745738</v>
      </c>
      <c r="AO14" s="52" t="s">
        <v>476</v>
      </c>
      <c r="AP14" s="52"/>
      <c r="AQ14" s="52"/>
      <c r="AR14" s="52"/>
      <c r="AS14" s="52" t="s">
        <v>416</v>
      </c>
      <c r="AT14" s="52"/>
      <c r="AU14" s="52"/>
      <c r="AV14" s="31" t="s">
        <v>866</v>
      </c>
    </row>
    <row r="15" spans="1:53" x14ac:dyDescent="0.25">
      <c r="B15" s="137"/>
    </row>
    <row r="16" spans="1:53" x14ac:dyDescent="0.25">
      <c r="A16" t="s">
        <v>869</v>
      </c>
      <c r="B16" s="137" t="s">
        <v>870</v>
      </c>
      <c r="C16" t="s">
        <v>871</v>
      </c>
      <c r="E16">
        <v>2.9470000000000001</v>
      </c>
      <c r="F16">
        <v>1.63</v>
      </c>
      <c r="G16">
        <v>2.552</v>
      </c>
      <c r="H16">
        <v>2.2429999999999999</v>
      </c>
      <c r="I16">
        <v>1.224</v>
      </c>
      <c r="J16">
        <v>1.1890000000000001</v>
      </c>
      <c r="K16">
        <v>1.532</v>
      </c>
      <c r="L16">
        <v>1.8979999999999999</v>
      </c>
      <c r="M16">
        <v>2.9609999999999999</v>
      </c>
      <c r="N16">
        <v>1.0840000000000001</v>
      </c>
    </row>
    <row r="17" spans="1:48" x14ac:dyDescent="0.25">
      <c r="B17" s="1" t="s">
        <v>872</v>
      </c>
      <c r="E17" s="81">
        <v>3835</v>
      </c>
      <c r="F17" s="81">
        <v>1772</v>
      </c>
      <c r="G17" s="81">
        <v>2851</v>
      </c>
      <c r="H17" s="81">
        <v>2910</v>
      </c>
      <c r="I17" s="81">
        <v>1244</v>
      </c>
      <c r="J17" s="81">
        <v>1279</v>
      </c>
      <c r="K17" s="81">
        <v>1741</v>
      </c>
      <c r="L17" s="81">
        <v>2361</v>
      </c>
      <c r="M17" s="81">
        <v>3872</v>
      </c>
      <c r="N17" s="81">
        <v>1293</v>
      </c>
      <c r="P17" s="137" t="s">
        <v>870</v>
      </c>
      <c r="Q17">
        <f t="shared" si="2"/>
        <v>4217.818293443619</v>
      </c>
      <c r="R17">
        <f t="shared" si="3"/>
        <v>1847.7576564053791</v>
      </c>
      <c r="S17">
        <f t="shared" si="4"/>
        <v>3017.7466022822773</v>
      </c>
      <c r="T17">
        <f t="shared" si="5"/>
        <v>2902.7886673964049</v>
      </c>
      <c r="U17">
        <f t="shared" si="6"/>
        <v>1183.878545784142</v>
      </c>
      <c r="V17">
        <f t="shared" si="7"/>
        <v>1161.2611132599036</v>
      </c>
      <c r="W17">
        <f t="shared" si="8"/>
        <v>1677.9456827039783</v>
      </c>
      <c r="X17">
        <f t="shared" si="9"/>
        <v>2371.7605057286241</v>
      </c>
      <c r="Y17">
        <f t="shared" si="10"/>
        <v>3930.7586410470558</v>
      </c>
      <c r="Z17">
        <f t="shared" si="11"/>
        <v>1272.2545652101305</v>
      </c>
      <c r="AB17" s="137" t="s">
        <v>870</v>
      </c>
      <c r="AC17">
        <f>AVERAGE(Q17:R17)</f>
        <v>3032.7879749244989</v>
      </c>
      <c r="AD17">
        <f>+Q17/$AC$17</f>
        <v>1.3907395862543346</v>
      </c>
      <c r="AE17">
        <f t="shared" ref="AE17:AM17" si="14">+R17/$AC$17</f>
        <v>0.60926041374566542</v>
      </c>
      <c r="AF17">
        <f t="shared" si="14"/>
        <v>0.9950404140458925</v>
      </c>
      <c r="AG17">
        <f t="shared" si="14"/>
        <v>0.95713537886494349</v>
      </c>
      <c r="AH17">
        <f t="shared" si="14"/>
        <v>0.39035981267817266</v>
      </c>
      <c r="AI17">
        <f t="shared" si="14"/>
        <v>0.38290217544429994</v>
      </c>
      <c r="AJ17">
        <f t="shared" si="14"/>
        <v>0.55326837767013715</v>
      </c>
      <c r="AK17">
        <f t="shared" si="14"/>
        <v>0.78203966955113935</v>
      </c>
      <c r="AL17">
        <f t="shared" si="14"/>
        <v>1.2960875186617395</v>
      </c>
      <c r="AM17">
        <f t="shared" si="14"/>
        <v>0.41950000320803937</v>
      </c>
      <c r="AO17" t="s">
        <v>666</v>
      </c>
      <c r="AS17" t="s">
        <v>406</v>
      </c>
    </row>
    <row r="18" spans="1:48" x14ac:dyDescent="0.25">
      <c r="B18" s="137"/>
    </row>
    <row r="19" spans="1:48" x14ac:dyDescent="0.25">
      <c r="A19" t="s">
        <v>873</v>
      </c>
      <c r="B19" s="137" t="s">
        <v>874</v>
      </c>
      <c r="C19" t="s">
        <v>875</v>
      </c>
      <c r="E19">
        <v>78.697000000000003</v>
      </c>
      <c r="F19">
        <v>98.67</v>
      </c>
      <c r="G19">
        <v>127.333</v>
      </c>
      <c r="H19">
        <v>86.135999999999996</v>
      </c>
      <c r="I19">
        <v>98.522999999999996</v>
      </c>
      <c r="J19">
        <v>117.797</v>
      </c>
      <c r="K19">
        <v>163.43100000000001</v>
      </c>
      <c r="L19">
        <v>110.211</v>
      </c>
      <c r="M19">
        <v>135.06</v>
      </c>
      <c r="N19">
        <v>164.108</v>
      </c>
    </row>
    <row r="20" spans="1:48" x14ac:dyDescent="0.25">
      <c r="B20" s="1" t="s">
        <v>876</v>
      </c>
      <c r="E20" s="81">
        <v>3193</v>
      </c>
      <c r="F20" s="81">
        <v>3580</v>
      </c>
      <c r="G20" s="81">
        <v>3067</v>
      </c>
      <c r="H20" s="81">
        <v>3251</v>
      </c>
      <c r="I20" s="81">
        <v>4450</v>
      </c>
      <c r="J20" s="81">
        <v>3625</v>
      </c>
      <c r="K20" s="81">
        <v>4400</v>
      </c>
      <c r="L20" s="81">
        <v>5679</v>
      </c>
      <c r="M20" s="81">
        <v>5328</v>
      </c>
      <c r="N20" s="81">
        <v>3838</v>
      </c>
      <c r="P20" s="137" t="s">
        <v>877</v>
      </c>
      <c r="Q20">
        <f t="shared" si="2"/>
        <v>3511.7324148541002</v>
      </c>
      <c r="R20">
        <f t="shared" si="3"/>
        <v>3733.0544074104159</v>
      </c>
      <c r="S20">
        <f t="shared" si="4"/>
        <v>3246.3798068045403</v>
      </c>
      <c r="T20">
        <f t="shared" si="5"/>
        <v>3242.9436280775644</v>
      </c>
      <c r="U20">
        <f t="shared" si="6"/>
        <v>4234.9353124915042</v>
      </c>
      <c r="V20">
        <f t="shared" si="7"/>
        <v>3291.299089575567</v>
      </c>
      <c r="W20">
        <f t="shared" si="8"/>
        <v>4240.6438850646209</v>
      </c>
      <c r="X20">
        <f t="shared" si="9"/>
        <v>5704.882639573425</v>
      </c>
      <c r="Y20">
        <f t="shared" si="10"/>
        <v>5408.853832515164</v>
      </c>
      <c r="Z20">
        <f t="shared" si="11"/>
        <v>3776.4215168418259</v>
      </c>
      <c r="AB20" s="137" t="s">
        <v>877</v>
      </c>
      <c r="AC20">
        <f>AVERAGE(Q20:R20)</f>
        <v>3622.3934111322578</v>
      </c>
      <c r="AD20">
        <f>+Q20/$AC$20</f>
        <v>0.96945086198034791</v>
      </c>
      <c r="AE20">
        <f t="shared" ref="AE20:AM20" si="15">+R20/$AC$20</f>
        <v>1.0305491380196523</v>
      </c>
      <c r="AF20">
        <f t="shared" si="15"/>
        <v>0.896197469007049</v>
      </c>
      <c r="AG20">
        <f t="shared" si="15"/>
        <v>0.8952488755394219</v>
      </c>
      <c r="AH20">
        <f t="shared" si="15"/>
        <v>1.1690986681559203</v>
      </c>
      <c r="AI20">
        <f t="shared" si="15"/>
        <v>0.90859791193878081</v>
      </c>
      <c r="AJ20">
        <f t="shared" si="15"/>
        <v>1.1706745799703504</v>
      </c>
      <c r="AK20">
        <f t="shared" si="15"/>
        <v>1.5748931692624297</v>
      </c>
      <c r="AL20">
        <f t="shared" si="15"/>
        <v>1.4931712872193275</v>
      </c>
      <c r="AM20">
        <f t="shared" si="15"/>
        <v>1.0425210870901578</v>
      </c>
      <c r="AO20" t="s">
        <v>685</v>
      </c>
      <c r="AS20" s="52" t="s">
        <v>416</v>
      </c>
      <c r="AT20" s="52"/>
      <c r="AU20" s="52"/>
      <c r="AV20" s="31" t="s">
        <v>874</v>
      </c>
    </row>
    <row r="21" spans="1:48" x14ac:dyDescent="0.25">
      <c r="B21" s="1" t="s">
        <v>878</v>
      </c>
      <c r="E21" s="81">
        <v>78019</v>
      </c>
      <c r="F21" s="81">
        <v>103531</v>
      </c>
      <c r="G21" s="81">
        <v>137832</v>
      </c>
      <c r="H21" s="81">
        <v>86694</v>
      </c>
      <c r="I21" s="81">
        <v>104308</v>
      </c>
      <c r="J21" s="81">
        <v>134331</v>
      </c>
      <c r="K21" s="81">
        <v>178501</v>
      </c>
      <c r="L21" s="81">
        <v>114090</v>
      </c>
      <c r="M21" s="81">
        <v>153661</v>
      </c>
      <c r="N21" s="81">
        <v>191574</v>
      </c>
      <c r="P21" s="137" t="s">
        <v>879</v>
      </c>
      <c r="Q21">
        <f t="shared" si="2"/>
        <v>85807.031404479188</v>
      </c>
      <c r="R21">
        <f t="shared" si="3"/>
        <v>107957.22230547703</v>
      </c>
      <c r="S21">
        <f t="shared" si="4"/>
        <v>145893.38817459517</v>
      </c>
      <c r="T21">
        <f t="shared" si="5"/>
        <v>86479.161763320939</v>
      </c>
      <c r="U21">
        <f t="shared" si="6"/>
        <v>99266.883724800864</v>
      </c>
      <c r="V21">
        <f t="shared" si="7"/>
        <v>121965.10289704152</v>
      </c>
      <c r="W21">
        <f t="shared" si="8"/>
        <v>172036.17593816359</v>
      </c>
      <c r="X21">
        <f t="shared" si="9"/>
        <v>114609.9771700884</v>
      </c>
      <c r="Y21">
        <f t="shared" si="10"/>
        <v>155992.84698913523</v>
      </c>
      <c r="Z21">
        <f t="shared" si="11"/>
        <v>188500.30632294319</v>
      </c>
      <c r="AB21" s="137" t="s">
        <v>879</v>
      </c>
      <c r="AC21">
        <f>AVERAGE(Q21:R21)</f>
        <v>96882.126854978109</v>
      </c>
      <c r="AD21">
        <f>+Q21/$AC$21</f>
        <v>0.88568484394363967</v>
      </c>
      <c r="AE21">
        <f t="shared" ref="AE21:AM21" si="16">+R21/$AC$21</f>
        <v>1.1143151560563602</v>
      </c>
      <c r="AF21" s="125">
        <f t="shared" si="16"/>
        <v>1.50588548074488</v>
      </c>
      <c r="AG21">
        <f t="shared" si="16"/>
        <v>0.89262245339401702</v>
      </c>
      <c r="AH21">
        <f t="shared" si="16"/>
        <v>1.0246150342404485</v>
      </c>
      <c r="AI21">
        <f t="shared" si="16"/>
        <v>1.2589019962331118</v>
      </c>
      <c r="AJ21">
        <f t="shared" si="16"/>
        <v>1.7757266641728751</v>
      </c>
      <c r="AK21">
        <f t="shared" si="16"/>
        <v>1.1829837028830605</v>
      </c>
      <c r="AL21">
        <f t="shared" si="16"/>
        <v>1.6101302897967895</v>
      </c>
      <c r="AM21">
        <f t="shared" si="16"/>
        <v>1.9456664757691315</v>
      </c>
      <c r="AO21" t="s">
        <v>409</v>
      </c>
      <c r="AS21" t="s">
        <v>406</v>
      </c>
    </row>
    <row r="22" spans="1:48" x14ac:dyDescent="0.25">
      <c r="B22" s="1"/>
      <c r="C22" s="52" t="s">
        <v>880</v>
      </c>
      <c r="D22" s="52"/>
      <c r="E22" s="138"/>
      <c r="F22" s="138"/>
      <c r="G22" s="81" t="s">
        <v>881</v>
      </c>
      <c r="H22" s="81"/>
      <c r="I22" s="81"/>
      <c r="J22" s="81"/>
      <c r="K22" s="81"/>
      <c r="L22" s="81"/>
      <c r="M22" s="81"/>
      <c r="N22" s="81"/>
      <c r="AF22" t="s">
        <v>882</v>
      </c>
      <c r="AN22" s="52" t="s">
        <v>658</v>
      </c>
      <c r="AO22" s="52" t="s">
        <v>883</v>
      </c>
      <c r="AP22" s="52"/>
      <c r="AQ22" s="52"/>
      <c r="AR22" s="52"/>
      <c r="AS22" s="52" t="s">
        <v>884</v>
      </c>
      <c r="AT22" s="52"/>
      <c r="AU22" s="52"/>
    </row>
    <row r="23" spans="1:48" x14ac:dyDescent="0.25">
      <c r="B23" s="1"/>
      <c r="C23" s="52"/>
      <c r="D23" s="52"/>
      <c r="E23" s="138"/>
      <c r="F23" s="138"/>
      <c r="G23" s="81"/>
      <c r="H23" s="81"/>
      <c r="I23" s="81"/>
      <c r="J23" s="81"/>
      <c r="K23" s="81"/>
      <c r="L23" s="81"/>
      <c r="M23" s="81"/>
      <c r="N23" s="81"/>
      <c r="AC23" t="s">
        <v>628</v>
      </c>
      <c r="AD23">
        <f>AVERAGE(AD20:AE21)</f>
        <v>1</v>
      </c>
      <c r="AF23">
        <f>AVERAGE(AF20:AG20,AG21)</f>
        <v>0.8946895993134959</v>
      </c>
      <c r="AH23">
        <f>AVERAGE(AH20:AI21)</f>
        <v>1.0903034026420655</v>
      </c>
      <c r="AJ23" s="52">
        <f>AVERAGE(AJ20:AK21)</f>
        <v>1.426069529072179</v>
      </c>
      <c r="AL23" s="52">
        <f>AVERAGE(AL20:AM21)</f>
        <v>1.5228722849688516</v>
      </c>
      <c r="AN23" s="52"/>
      <c r="AO23" s="52"/>
      <c r="AP23" s="52"/>
      <c r="AQ23" s="52"/>
      <c r="AR23" s="52"/>
      <c r="AS23" s="52"/>
      <c r="AT23" s="52"/>
      <c r="AU23" s="52"/>
      <c r="AV23" s="52" t="s">
        <v>885</v>
      </c>
    </row>
    <row r="24" spans="1:48" x14ac:dyDescent="0.25">
      <c r="B24" s="1"/>
      <c r="E24" s="81"/>
      <c r="F24" s="81"/>
      <c r="G24" s="81"/>
      <c r="H24" s="81"/>
      <c r="I24" s="81"/>
      <c r="J24" s="81"/>
      <c r="K24" s="81"/>
      <c r="L24" s="81"/>
      <c r="M24" s="81"/>
      <c r="N24" s="81"/>
      <c r="AC24" t="s">
        <v>398</v>
      </c>
      <c r="AD24">
        <f>STDEV(AD20:AE21)/SQRT(4)</f>
        <v>4.8306667479644676E-2</v>
      </c>
      <c r="AF24">
        <f>STDEV(AF20:AG20,AG21)/SQRT(3)</f>
        <v>1.0692328372903712E-3</v>
      </c>
      <c r="AH24">
        <f>STDEV(AH20:AI21)/SQRT(4)</f>
        <v>7.7441390054708001E-2</v>
      </c>
      <c r="AJ24" s="52">
        <f>STDEV(AJ20:AK21)/SQRT(4)</f>
        <v>0.14964566118197226</v>
      </c>
      <c r="AK24" t="s">
        <v>24</v>
      </c>
      <c r="AL24" s="52">
        <f>STDEV(AL20:AM21)/SQRT(4)</f>
        <v>0.1866342925241386</v>
      </c>
    </row>
    <row r="25" spans="1:48" x14ac:dyDescent="0.25">
      <c r="A25" t="s">
        <v>886</v>
      </c>
      <c r="B25" s="137" t="s">
        <v>887</v>
      </c>
      <c r="C25" t="s">
        <v>888</v>
      </c>
      <c r="E25">
        <v>2.7530000000000001</v>
      </c>
      <c r="F25">
        <v>5.9660000000000002</v>
      </c>
      <c r="G25">
        <v>3.2869999999999999</v>
      </c>
      <c r="H25">
        <v>6</v>
      </c>
      <c r="I25">
        <v>2.7530000000000001</v>
      </c>
      <c r="J25">
        <v>3.968</v>
      </c>
      <c r="K25">
        <v>4.0419999999999998</v>
      </c>
      <c r="L25">
        <v>2.72</v>
      </c>
      <c r="M25">
        <v>3.645</v>
      </c>
      <c r="N25">
        <v>4.5250000000000004</v>
      </c>
    </row>
    <row r="26" spans="1:48" x14ac:dyDescent="0.25">
      <c r="B26" s="1" t="s">
        <v>889</v>
      </c>
      <c r="E26" s="81">
        <v>3297</v>
      </c>
      <c r="F26" s="81">
        <v>7747</v>
      </c>
      <c r="G26" s="81">
        <v>3547</v>
      </c>
      <c r="H26" s="81">
        <v>7264</v>
      </c>
      <c r="I26" s="81">
        <v>3505</v>
      </c>
      <c r="J26" s="81">
        <v>5009</v>
      </c>
      <c r="K26" s="81">
        <v>5819</v>
      </c>
      <c r="L26" s="81">
        <v>3551</v>
      </c>
      <c r="M26" s="81">
        <v>4533</v>
      </c>
      <c r="N26" s="81">
        <v>5762</v>
      </c>
      <c r="P26" s="137" t="s">
        <v>887</v>
      </c>
      <c r="Q26">
        <f t="shared" si="2"/>
        <v>3626.1139278966393</v>
      </c>
      <c r="R26">
        <f t="shared" si="3"/>
        <v>8078.2046073208076</v>
      </c>
      <c r="S26">
        <f t="shared" si="4"/>
        <v>3754.4535946317915</v>
      </c>
      <c r="T26">
        <f t="shared" si="5"/>
        <v>7245.9989278238781</v>
      </c>
      <c r="U26">
        <f t="shared" si="6"/>
        <v>3335.6063528725222</v>
      </c>
      <c r="V26">
        <f t="shared" si="7"/>
        <v>4547.8943833611074</v>
      </c>
      <c r="W26">
        <f t="shared" si="8"/>
        <v>5608.2515379979604</v>
      </c>
      <c r="X26">
        <f t="shared" si="9"/>
        <v>3567.184055841738</v>
      </c>
      <c r="Y26">
        <f t="shared" si="10"/>
        <v>4601.7894937671244</v>
      </c>
      <c r="Z26">
        <f t="shared" si="11"/>
        <v>5669.552053163784</v>
      </c>
      <c r="AB26" s="137" t="s">
        <v>887</v>
      </c>
      <c r="AC26">
        <f>AVERAGE(Q26:R26)</f>
        <v>5852.1592676087239</v>
      </c>
      <c r="AD26">
        <f>+Q26/$AC$26</f>
        <v>0.61961982955025097</v>
      </c>
      <c r="AE26">
        <f t="shared" ref="AE26:AM26" si="17">+R26/$AC$26</f>
        <v>1.3803801704497489</v>
      </c>
      <c r="AF26">
        <f t="shared" si="17"/>
        <v>0.64155013952070972</v>
      </c>
      <c r="AG26">
        <f t="shared" si="17"/>
        <v>1.2381752779576516</v>
      </c>
      <c r="AH26">
        <f t="shared" si="17"/>
        <v>0.56997873781987807</v>
      </c>
      <c r="AI26">
        <f t="shared" si="17"/>
        <v>0.7771309999256808</v>
      </c>
      <c r="AJ26">
        <f t="shared" si="17"/>
        <v>0.9583217546793753</v>
      </c>
      <c r="AK26">
        <f t="shared" si="17"/>
        <v>0.60955006395431555</v>
      </c>
      <c r="AL26">
        <f t="shared" si="17"/>
        <v>0.78634044005563808</v>
      </c>
      <c r="AM26">
        <f t="shared" si="17"/>
        <v>0.96879660889346308</v>
      </c>
      <c r="AO26" t="s">
        <v>647</v>
      </c>
      <c r="AS26" t="s">
        <v>406</v>
      </c>
    </row>
    <row r="27" spans="1:48" x14ac:dyDescent="0.25">
      <c r="B27" s="137"/>
    </row>
    <row r="28" spans="1:48" x14ac:dyDescent="0.25">
      <c r="A28" t="s">
        <v>890</v>
      </c>
      <c r="B28" s="137" t="s">
        <v>891</v>
      </c>
      <c r="C28" t="s">
        <v>892</v>
      </c>
      <c r="E28">
        <v>23.975999999999999</v>
      </c>
      <c r="F28">
        <v>26.995000000000001</v>
      </c>
      <c r="G28">
        <v>23.821999999999999</v>
      </c>
      <c r="H28">
        <v>23.815999999999999</v>
      </c>
      <c r="I28">
        <v>19.649999999999999</v>
      </c>
      <c r="J28">
        <v>21.707000000000001</v>
      </c>
      <c r="K28">
        <v>17.042999999999999</v>
      </c>
      <c r="L28">
        <v>17.658000000000001</v>
      </c>
      <c r="M28">
        <v>22.285</v>
      </c>
      <c r="N28">
        <v>17.838000000000001</v>
      </c>
      <c r="O28" s="31" t="s">
        <v>893</v>
      </c>
      <c r="P28" s="31"/>
      <c r="Q28" s="31"/>
      <c r="R28" s="31"/>
    </row>
    <row r="29" spans="1:48" x14ac:dyDescent="0.25">
      <c r="B29" s="137"/>
    </row>
    <row r="30" spans="1:48" x14ac:dyDescent="0.25">
      <c r="B30" s="137"/>
    </row>
    <row r="31" spans="1:48" x14ac:dyDescent="0.25">
      <c r="A31" t="s">
        <v>894</v>
      </c>
      <c r="B31" s="137" t="s">
        <v>895</v>
      </c>
      <c r="C31" t="s">
        <v>896</v>
      </c>
      <c r="E31">
        <v>5.74</v>
      </c>
      <c r="F31">
        <v>6.1420000000000003</v>
      </c>
      <c r="G31">
        <v>6.7619999999999996</v>
      </c>
      <c r="H31">
        <v>6.944</v>
      </c>
      <c r="I31">
        <v>5.3529999999999998</v>
      </c>
      <c r="J31">
        <v>4.7679999999999998</v>
      </c>
      <c r="K31">
        <v>5.3380000000000001</v>
      </c>
      <c r="L31">
        <v>4.5289999999999999</v>
      </c>
      <c r="M31">
        <v>5.0549999999999997</v>
      </c>
      <c r="N31">
        <v>4.7329999999999997</v>
      </c>
    </row>
    <row r="32" spans="1:48" x14ac:dyDescent="0.25">
      <c r="B32" s="1" t="s">
        <v>897</v>
      </c>
      <c r="E32" s="81">
        <v>0.151</v>
      </c>
      <c r="F32" s="81">
        <v>0.623</v>
      </c>
      <c r="G32" s="81">
        <v>0.68600000000000005</v>
      </c>
      <c r="H32" s="81">
        <v>0.81299999999999994</v>
      </c>
      <c r="I32" s="81">
        <v>0.47299999999999998</v>
      </c>
      <c r="J32" s="81">
        <v>0.51800000000000002</v>
      </c>
      <c r="K32" s="81">
        <v>0.84499999999999997</v>
      </c>
      <c r="L32" s="81">
        <v>0</v>
      </c>
      <c r="M32" s="81">
        <v>0.99099999999999999</v>
      </c>
      <c r="N32" s="81">
        <v>0.17100000000000001</v>
      </c>
      <c r="O32" t="s">
        <v>607</v>
      </c>
    </row>
    <row r="33" spans="1:39" x14ac:dyDescent="0.25">
      <c r="B33" s="1" t="s">
        <v>898</v>
      </c>
      <c r="E33" s="81">
        <v>5403</v>
      </c>
      <c r="F33" s="81">
        <v>5378</v>
      </c>
      <c r="G33" s="81">
        <v>5174</v>
      </c>
      <c r="H33" s="81">
        <v>4946</v>
      </c>
      <c r="I33" s="81">
        <v>5201</v>
      </c>
      <c r="J33" s="81">
        <v>4681</v>
      </c>
      <c r="K33" s="81">
        <v>5099</v>
      </c>
      <c r="L33" s="81">
        <v>4886</v>
      </c>
      <c r="M33" s="81">
        <v>4130</v>
      </c>
      <c r="N33" s="81">
        <v>5217</v>
      </c>
      <c r="P33" s="137" t="s">
        <v>895</v>
      </c>
      <c r="Q33">
        <f t="shared" si="2"/>
        <v>5942.3395670080499</v>
      </c>
      <c r="R33">
        <f t="shared" si="3"/>
        <v>5607.9236321377703</v>
      </c>
      <c r="S33">
        <f t="shared" si="4"/>
        <v>5476.6120379545782</v>
      </c>
      <c r="T33">
        <f t="shared" si="5"/>
        <v>4933.743212695058</v>
      </c>
      <c r="U33">
        <f t="shared" si="6"/>
        <v>4949.6401259029926</v>
      </c>
      <c r="V33">
        <f t="shared" si="7"/>
        <v>4250.0885622905462</v>
      </c>
      <c r="W33">
        <f t="shared" si="8"/>
        <v>4914.327993169205</v>
      </c>
      <c r="X33">
        <f t="shared" si="9"/>
        <v>4908.2684586997275</v>
      </c>
      <c r="Y33">
        <f t="shared" si="10"/>
        <v>4192.6738604143438</v>
      </c>
      <c r="Z33">
        <f t="shared" si="11"/>
        <v>5133.2962619499231</v>
      </c>
      <c r="AB33" s="137" t="s">
        <v>895</v>
      </c>
      <c r="AC33">
        <f>AVERAGE(Q33:R33)</f>
        <v>5775.1315995729101</v>
      </c>
      <c r="AD33">
        <f>+Q33/$AC$33</f>
        <v>1.0289531008172186</v>
      </c>
      <c r="AE33">
        <f t="shared" ref="AE33:AM33" si="18">+R33/$AC$33</f>
        <v>0.97104689918278131</v>
      </c>
      <c r="AF33">
        <f t="shared" si="18"/>
        <v>0.94830947893197648</v>
      </c>
      <c r="AG33">
        <f t="shared" si="18"/>
        <v>0.85430836122590259</v>
      </c>
      <c r="AH33">
        <f t="shared" si="18"/>
        <v>0.85706101074286078</v>
      </c>
      <c r="AI33">
        <f t="shared" si="18"/>
        <v>0.73592930117901623</v>
      </c>
      <c r="AJ33">
        <f t="shared" si="18"/>
        <v>0.85094649506041309</v>
      </c>
      <c r="AK33">
        <f t="shared" si="18"/>
        <v>0.84989724893242435</v>
      </c>
      <c r="AL33">
        <f t="shared" si="18"/>
        <v>0.72598758801001273</v>
      </c>
      <c r="AM33">
        <f t="shared" si="18"/>
        <v>0.88886221438305357</v>
      </c>
    </row>
    <row r="34" spans="1:39" x14ac:dyDescent="0.25">
      <c r="B34" s="1" t="s">
        <v>899</v>
      </c>
      <c r="E34" s="81">
        <v>0.38700000000000001</v>
      </c>
      <c r="F34" s="81">
        <v>0.46300000000000002</v>
      </c>
      <c r="G34" s="81">
        <v>0</v>
      </c>
      <c r="H34" s="81">
        <v>0.441</v>
      </c>
      <c r="I34" s="81">
        <v>0.17499999999999999</v>
      </c>
      <c r="J34" s="81">
        <v>0</v>
      </c>
      <c r="K34" s="81">
        <v>0.17699999999999999</v>
      </c>
      <c r="L34" s="81">
        <v>0</v>
      </c>
      <c r="M34" s="81">
        <v>0.51600000000000001</v>
      </c>
      <c r="N34" s="81">
        <v>0.16</v>
      </c>
      <c r="O34" t="s">
        <v>607</v>
      </c>
    </row>
    <row r="35" spans="1:39" x14ac:dyDescent="0.25">
      <c r="B35" s="1"/>
      <c r="C35" s="52" t="s">
        <v>900</v>
      </c>
      <c r="D35" s="52"/>
      <c r="E35" s="81"/>
      <c r="F35" s="81"/>
      <c r="G35" s="81"/>
      <c r="H35" s="81"/>
      <c r="I35" s="81"/>
      <c r="J35" s="81"/>
      <c r="K35" s="81"/>
      <c r="L35" s="81"/>
      <c r="M35" s="81"/>
      <c r="N35" s="81"/>
    </row>
    <row r="36" spans="1:39" x14ac:dyDescent="0.25">
      <c r="B36" s="1"/>
      <c r="C36" s="52"/>
      <c r="D36" s="52"/>
      <c r="E36" s="81"/>
      <c r="F36" s="81"/>
      <c r="G36" s="81"/>
      <c r="H36" s="81"/>
      <c r="I36" s="81"/>
      <c r="J36" s="81"/>
      <c r="K36" s="81"/>
      <c r="L36" s="81"/>
      <c r="M36" s="81"/>
      <c r="N36" s="81"/>
    </row>
    <row r="37" spans="1:39" x14ac:dyDescent="0.25">
      <c r="A37" t="s">
        <v>901</v>
      </c>
      <c r="B37" s="137" t="s">
        <v>902</v>
      </c>
      <c r="C37" t="s">
        <v>903</v>
      </c>
      <c r="E37">
        <v>19.109000000000002</v>
      </c>
      <c r="F37">
        <v>22.928000000000001</v>
      </c>
      <c r="G37">
        <v>15.263</v>
      </c>
      <c r="H37">
        <v>17.887</v>
      </c>
      <c r="I37">
        <v>17.824000000000002</v>
      </c>
      <c r="J37">
        <v>17.893000000000001</v>
      </c>
      <c r="K37">
        <v>16.611000000000001</v>
      </c>
      <c r="L37">
        <v>16.885000000000002</v>
      </c>
      <c r="M37">
        <v>17.21</v>
      </c>
      <c r="N37">
        <v>14.085000000000001</v>
      </c>
    </row>
    <row r="38" spans="1:39" x14ac:dyDescent="0.25">
      <c r="B38" s="1" t="s">
        <v>904</v>
      </c>
      <c r="E38" s="81">
        <v>21831</v>
      </c>
      <c r="F38" s="81">
        <v>25921</v>
      </c>
      <c r="G38" s="81">
        <v>18765</v>
      </c>
      <c r="H38" s="81">
        <v>20928</v>
      </c>
      <c r="I38" s="81">
        <v>21799</v>
      </c>
      <c r="J38" s="81">
        <v>21811</v>
      </c>
      <c r="K38" s="81">
        <v>19604</v>
      </c>
      <c r="L38" s="81">
        <v>19571</v>
      </c>
      <c r="M38" s="81">
        <v>20794</v>
      </c>
      <c r="N38" s="81">
        <v>17606</v>
      </c>
      <c r="P38" s="137" t="s">
        <v>902</v>
      </c>
      <c r="Q38">
        <f t="shared" si="2"/>
        <v>24010.219338766008</v>
      </c>
      <c r="R38">
        <f t="shared" si="3"/>
        <v>27029.190864381395</v>
      </c>
      <c r="S38">
        <f t="shared" si="4"/>
        <v>19862.509642871599</v>
      </c>
      <c r="T38">
        <f t="shared" si="5"/>
        <v>20876.137880162187</v>
      </c>
      <c r="U38">
        <f t="shared" si="6"/>
        <v>20745.473006067936</v>
      </c>
      <c r="V38">
        <f t="shared" si="7"/>
        <v>19803.179156615915</v>
      </c>
      <c r="W38">
        <f t="shared" si="8"/>
        <v>18893.996073365186</v>
      </c>
      <c r="X38">
        <f t="shared" si="9"/>
        <v>19660.196890137613</v>
      </c>
      <c r="Y38">
        <f t="shared" si="10"/>
        <v>21109.554540788347</v>
      </c>
      <c r="Z38">
        <f t="shared" si="11"/>
        <v>17323.521945158205</v>
      </c>
      <c r="AB38" s="137" t="s">
        <v>902</v>
      </c>
      <c r="AC38">
        <f>AVERAGE(Q38:R38)</f>
        <v>25519.705101573702</v>
      </c>
      <c r="AD38">
        <f>+Q38/$AC$38</f>
        <v>0.94085018785289143</v>
      </c>
      <c r="AE38">
        <f t="shared" ref="AE38:AM38" si="19">+R38/$AC$38</f>
        <v>1.0591498121471086</v>
      </c>
      <c r="AF38">
        <f t="shared" si="19"/>
        <v>0.77832050032767641</v>
      </c>
      <c r="AG38">
        <f t="shared" si="19"/>
        <v>0.81803993412427156</v>
      </c>
      <c r="AH38">
        <f t="shared" si="19"/>
        <v>0.81291977801062609</v>
      </c>
      <c r="AI38">
        <f t="shared" si="19"/>
        <v>0.77599561114813709</v>
      </c>
      <c r="AJ38">
        <f t="shared" si="19"/>
        <v>0.74036890309520331</v>
      </c>
      <c r="AK38">
        <f t="shared" si="19"/>
        <v>0.77039279301567021</v>
      </c>
      <c r="AL38">
        <f t="shared" si="19"/>
        <v>0.82718646068863089</v>
      </c>
      <c r="AM38">
        <f t="shared" si="19"/>
        <v>0.67882923710156551</v>
      </c>
    </row>
    <row r="39" spans="1:39" x14ac:dyDescent="0.25">
      <c r="C39" s="52" t="s">
        <v>900</v>
      </c>
      <c r="D39" s="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97"/>
  <sheetViews>
    <sheetView topLeftCell="A82" workbookViewId="0">
      <selection activeCell="AC37" sqref="AC37"/>
    </sheetView>
  </sheetViews>
  <sheetFormatPr baseColWidth="10" defaultRowHeight="15" x14ac:dyDescent="0.25"/>
  <cols>
    <col min="1" max="1" width="19" customWidth="1"/>
    <col min="3" max="3" width="31.85546875" customWidth="1"/>
    <col min="4" max="4" width="20.85546875" customWidth="1"/>
  </cols>
  <sheetData>
    <row r="1" spans="1:32" x14ac:dyDescent="0.25">
      <c r="E1" t="s">
        <v>384</v>
      </c>
      <c r="F1" t="s">
        <v>385</v>
      </c>
      <c r="G1" t="s">
        <v>386</v>
      </c>
      <c r="H1" t="s">
        <v>387</v>
      </c>
      <c r="I1" t="s">
        <v>388</v>
      </c>
      <c r="J1" t="s">
        <v>389</v>
      </c>
      <c r="K1" t="s">
        <v>390</v>
      </c>
      <c r="L1" t="s">
        <v>391</v>
      </c>
      <c r="M1" t="s">
        <v>392</v>
      </c>
      <c r="N1" t="s">
        <v>393</v>
      </c>
      <c r="P1" t="s">
        <v>608</v>
      </c>
      <c r="Q1" t="s">
        <v>609</v>
      </c>
      <c r="R1" t="s">
        <v>610</v>
      </c>
      <c r="S1" t="s">
        <v>611</v>
      </c>
      <c r="T1" t="s">
        <v>612</v>
      </c>
      <c r="U1" t="s">
        <v>613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32" x14ac:dyDescent="0.25">
      <c r="P2" s="81"/>
      <c r="Q2" s="81"/>
      <c r="R2" s="81"/>
      <c r="S2" s="81"/>
      <c r="T2" s="81"/>
      <c r="W2" t="s">
        <v>384</v>
      </c>
      <c r="X2" t="s">
        <v>385</v>
      </c>
      <c r="Y2" t="s">
        <v>386</v>
      </c>
      <c r="Z2" t="s">
        <v>387</v>
      </c>
      <c r="AA2" t="s">
        <v>388</v>
      </c>
      <c r="AB2" t="s">
        <v>389</v>
      </c>
      <c r="AC2" t="s">
        <v>390</v>
      </c>
      <c r="AD2" t="s">
        <v>391</v>
      </c>
      <c r="AE2" t="s">
        <v>392</v>
      </c>
      <c r="AF2" t="s">
        <v>393</v>
      </c>
    </row>
    <row r="3" spans="1:32" x14ac:dyDescent="0.25">
      <c r="A3" t="s">
        <v>568</v>
      </c>
      <c r="P3" s="81"/>
      <c r="Q3" s="81"/>
      <c r="R3" s="81"/>
      <c r="S3" s="81"/>
      <c r="T3" s="81"/>
    </row>
    <row r="4" spans="1:32" x14ac:dyDescent="0.25">
      <c r="A4" s="2" t="s">
        <v>569</v>
      </c>
      <c r="B4" s="2" t="s">
        <v>570</v>
      </c>
      <c r="C4" s="2" t="s">
        <v>571</v>
      </c>
      <c r="D4" s="2" t="s">
        <v>6</v>
      </c>
      <c r="E4" s="81">
        <v>31599</v>
      </c>
      <c r="F4" s="81">
        <v>27221</v>
      </c>
      <c r="G4" s="81">
        <v>15541</v>
      </c>
      <c r="H4" s="81">
        <v>34854</v>
      </c>
      <c r="I4" s="81">
        <v>29343</v>
      </c>
      <c r="J4" s="81">
        <v>28352</v>
      </c>
      <c r="K4" s="81">
        <v>12117</v>
      </c>
      <c r="L4" s="81">
        <v>19978</v>
      </c>
      <c r="M4" s="81">
        <v>40328</v>
      </c>
      <c r="N4" s="81">
        <v>29964</v>
      </c>
      <c r="O4" s="81"/>
      <c r="P4" s="81">
        <f t="shared" ref="P4:P11" si="0">AVERAGE(E4:N4)</f>
        <v>26929.7</v>
      </c>
      <c r="Q4" s="81">
        <f>MIN(E4:N4)</f>
        <v>12117</v>
      </c>
      <c r="R4" s="81">
        <f>MAX(E4:N4)</f>
        <v>40328</v>
      </c>
      <c r="S4" s="81">
        <f>STDEV(E4:N4)</f>
        <v>8683.9239984647011</v>
      </c>
      <c r="T4" s="81">
        <f>MEDIAN(E4:N4)</f>
        <v>28847.5</v>
      </c>
      <c r="U4">
        <f t="shared" ref="U4:U11" si="1">100*S4/P4</f>
        <v>32.246642177464658</v>
      </c>
    </row>
    <row r="5" spans="1:32" x14ac:dyDescent="0.25">
      <c r="A5" s="2" t="s">
        <v>574</v>
      </c>
      <c r="B5" s="2" t="s">
        <v>570</v>
      </c>
      <c r="C5" s="2" t="s">
        <v>571</v>
      </c>
      <c r="D5" s="2" t="s">
        <v>6</v>
      </c>
      <c r="E5" s="81">
        <v>14680</v>
      </c>
      <c r="F5" s="81">
        <v>17791</v>
      </c>
      <c r="G5" s="81">
        <v>7379</v>
      </c>
      <c r="H5" s="81">
        <v>13474</v>
      </c>
      <c r="I5" s="81">
        <v>16413</v>
      </c>
      <c r="J5" s="81">
        <v>14593</v>
      </c>
      <c r="K5" s="81">
        <v>10511</v>
      </c>
      <c r="L5" s="81">
        <v>15411</v>
      </c>
      <c r="M5" s="81">
        <v>28083</v>
      </c>
      <c r="N5" s="81">
        <v>18526</v>
      </c>
      <c r="O5" s="81"/>
      <c r="P5" s="81">
        <f t="shared" si="0"/>
        <v>15686.1</v>
      </c>
      <c r="Q5" s="81">
        <f t="shared" ref="Q5:Q11" si="2">MIN(E5:N5)</f>
        <v>7379</v>
      </c>
      <c r="R5" s="81">
        <f t="shared" ref="R5:R11" si="3">MAX(E5:N5)</f>
        <v>28083</v>
      </c>
      <c r="S5" s="81">
        <f t="shared" ref="S5:S11" si="4">STDEV(E5:N5)</f>
        <v>5473.9066985512691</v>
      </c>
      <c r="T5" s="81">
        <f t="shared" ref="T5:T11" si="5">MEDIAN(E5:N5)</f>
        <v>15045.5</v>
      </c>
      <c r="U5">
        <f t="shared" si="1"/>
        <v>34.896543427309965</v>
      </c>
    </row>
    <row r="6" spans="1:32" x14ac:dyDescent="0.25">
      <c r="A6" s="2" t="s">
        <v>576</v>
      </c>
      <c r="B6" s="2" t="s">
        <v>570</v>
      </c>
      <c r="C6" s="2" t="s">
        <v>571</v>
      </c>
      <c r="D6" s="2" t="s">
        <v>6</v>
      </c>
      <c r="E6" s="81">
        <v>6972</v>
      </c>
      <c r="F6" s="81">
        <v>6776</v>
      </c>
      <c r="G6" s="81">
        <v>4919</v>
      </c>
      <c r="H6" s="81">
        <v>8979</v>
      </c>
      <c r="I6" s="81">
        <v>6311</v>
      </c>
      <c r="J6" s="81">
        <v>6087</v>
      </c>
      <c r="K6" s="81">
        <v>5016</v>
      </c>
      <c r="L6" s="81">
        <v>7498</v>
      </c>
      <c r="M6" s="81">
        <v>11140</v>
      </c>
      <c r="N6" s="81">
        <v>7814</v>
      </c>
      <c r="O6" s="81"/>
      <c r="P6" s="81">
        <f t="shared" si="0"/>
        <v>7151.2</v>
      </c>
      <c r="Q6" s="81">
        <f t="shared" si="2"/>
        <v>4919</v>
      </c>
      <c r="R6" s="81">
        <f t="shared" si="3"/>
        <v>11140</v>
      </c>
      <c r="S6" s="81">
        <f t="shared" si="4"/>
        <v>1866.78849602436</v>
      </c>
      <c r="T6" s="81">
        <f t="shared" si="5"/>
        <v>6874</v>
      </c>
      <c r="U6">
        <f t="shared" si="1"/>
        <v>26.104548831306076</v>
      </c>
    </row>
    <row r="7" spans="1:32" x14ac:dyDescent="0.25">
      <c r="A7" t="s">
        <v>578</v>
      </c>
      <c r="B7" t="s">
        <v>570</v>
      </c>
      <c r="C7" t="s">
        <v>571</v>
      </c>
      <c r="D7" t="s">
        <v>6</v>
      </c>
      <c r="E7" s="81">
        <v>0.54800000000000004</v>
      </c>
      <c r="F7" s="81">
        <v>0.55200000000000005</v>
      </c>
      <c r="G7" s="81">
        <v>0.61699999999999999</v>
      </c>
      <c r="H7" s="81">
        <v>0.40100000000000002</v>
      </c>
      <c r="I7" s="81">
        <v>0.38</v>
      </c>
      <c r="J7" s="81">
        <v>0.27500000000000002</v>
      </c>
      <c r="K7" s="81">
        <v>0.54200000000000004</v>
      </c>
      <c r="L7" s="81">
        <v>0.53200000000000003</v>
      </c>
      <c r="M7" s="81">
        <v>0.40300000000000002</v>
      </c>
      <c r="N7" s="81">
        <v>0.79100000000000004</v>
      </c>
      <c r="O7" s="81"/>
      <c r="P7" s="81">
        <f t="shared" si="0"/>
        <v>0.50409999999999999</v>
      </c>
      <c r="Q7" s="81">
        <f t="shared" si="2"/>
        <v>0.27500000000000002</v>
      </c>
      <c r="R7" s="81">
        <f t="shared" si="3"/>
        <v>0.79100000000000004</v>
      </c>
      <c r="S7" s="81">
        <f>STDEV(E7:N7)</f>
        <v>0.14538565571915585</v>
      </c>
      <c r="T7" s="81">
        <f t="shared" si="5"/>
        <v>0.53700000000000003</v>
      </c>
      <c r="U7">
        <f t="shared" si="1"/>
        <v>28.84063791294502</v>
      </c>
    </row>
    <row r="8" spans="1:32" x14ac:dyDescent="0.25">
      <c r="A8" s="2" t="s">
        <v>580</v>
      </c>
      <c r="B8" s="80" t="s">
        <v>581</v>
      </c>
      <c r="C8" s="2" t="s">
        <v>582</v>
      </c>
      <c r="D8" s="2" t="s">
        <v>583</v>
      </c>
      <c r="E8" s="81">
        <v>0.151</v>
      </c>
      <c r="F8" s="81">
        <v>0.623</v>
      </c>
      <c r="G8" s="81">
        <v>0.26500000000000001</v>
      </c>
      <c r="H8" s="81">
        <v>0.41099999999999998</v>
      </c>
      <c r="I8" s="81">
        <v>0.23599999999999999</v>
      </c>
      <c r="J8" s="81">
        <v>0.94</v>
      </c>
      <c r="K8" s="81">
        <v>0.16700000000000001</v>
      </c>
      <c r="L8" s="81">
        <v>0.35799999999999998</v>
      </c>
      <c r="M8" s="81">
        <v>0.33</v>
      </c>
      <c r="N8" s="81">
        <v>0</v>
      </c>
      <c r="O8" s="81" t="s">
        <v>607</v>
      </c>
      <c r="P8" s="81">
        <f t="shared" si="0"/>
        <v>0.34810000000000002</v>
      </c>
      <c r="Q8" s="81">
        <f t="shared" si="2"/>
        <v>0</v>
      </c>
      <c r="R8" s="81">
        <f t="shared" si="3"/>
        <v>0.94</v>
      </c>
      <c r="S8" s="81">
        <f t="shared" si="4"/>
        <v>0.26720547649078347</v>
      </c>
      <c r="T8" s="81">
        <f>MEDIAN(E8:N8)</f>
        <v>0.29749999999999999</v>
      </c>
      <c r="U8">
        <f t="shared" si="1"/>
        <v>76.761125105079998</v>
      </c>
    </row>
    <row r="9" spans="1:32" x14ac:dyDescent="0.25">
      <c r="A9" s="2" t="s">
        <v>584</v>
      </c>
      <c r="B9" s="80" t="s">
        <v>585</v>
      </c>
      <c r="C9" s="2" t="s">
        <v>586</v>
      </c>
      <c r="D9" s="2" t="s">
        <v>317</v>
      </c>
      <c r="E9" s="81">
        <v>843486</v>
      </c>
      <c r="F9" s="81">
        <v>743918</v>
      </c>
      <c r="G9" s="81">
        <v>738487</v>
      </c>
      <c r="H9" s="81">
        <v>895970</v>
      </c>
      <c r="I9" s="81">
        <v>732768</v>
      </c>
      <c r="J9" s="81">
        <v>791362</v>
      </c>
      <c r="K9" s="81">
        <v>608287</v>
      </c>
      <c r="L9" s="81">
        <v>642478</v>
      </c>
      <c r="M9" s="81">
        <v>832980</v>
      </c>
      <c r="N9" s="81">
        <v>741111</v>
      </c>
      <c r="O9" s="81"/>
      <c r="P9" s="81">
        <f t="shared" si="0"/>
        <v>757084.7</v>
      </c>
      <c r="Q9" s="81">
        <f t="shared" si="2"/>
        <v>608287</v>
      </c>
      <c r="R9" s="81">
        <f t="shared" si="3"/>
        <v>895970</v>
      </c>
      <c r="S9" s="81">
        <f t="shared" si="4"/>
        <v>88399.654153483614</v>
      </c>
      <c r="T9" s="81">
        <f t="shared" si="5"/>
        <v>742514.5</v>
      </c>
      <c r="U9">
        <f t="shared" si="1"/>
        <v>11.676322894054474</v>
      </c>
    </row>
    <row r="10" spans="1:32" x14ac:dyDescent="0.25">
      <c r="A10" s="2" t="s">
        <v>588</v>
      </c>
      <c r="B10" s="80" t="s">
        <v>585</v>
      </c>
      <c r="C10" s="2" t="s">
        <v>589</v>
      </c>
      <c r="D10" s="2" t="s">
        <v>590</v>
      </c>
      <c r="E10" s="106">
        <v>3.7130000000000001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0.84699999999999998</v>
      </c>
      <c r="N10" s="81">
        <v>0</v>
      </c>
      <c r="O10" s="81" t="s">
        <v>607</v>
      </c>
      <c r="P10" s="81">
        <f t="shared" si="0"/>
        <v>0.45600000000000007</v>
      </c>
      <c r="Q10" s="81">
        <f t="shared" si="2"/>
        <v>0</v>
      </c>
      <c r="R10" s="81">
        <f t="shared" si="3"/>
        <v>3.7130000000000001</v>
      </c>
      <c r="S10" s="81">
        <f t="shared" si="4"/>
        <v>1.174942930056132</v>
      </c>
      <c r="T10" s="81">
        <f t="shared" si="5"/>
        <v>0</v>
      </c>
      <c r="U10">
        <f t="shared" si="1"/>
        <v>257.66292325792364</v>
      </c>
    </row>
    <row r="11" spans="1:32" x14ac:dyDescent="0.25">
      <c r="A11" s="2" t="s">
        <v>592</v>
      </c>
      <c r="B11" s="80" t="s">
        <v>585</v>
      </c>
      <c r="C11" s="2" t="s">
        <v>589</v>
      </c>
      <c r="D11" s="2" t="s">
        <v>593</v>
      </c>
      <c r="E11" s="81">
        <v>0</v>
      </c>
      <c r="F11" s="81">
        <v>0</v>
      </c>
      <c r="G11" s="81">
        <v>0</v>
      </c>
      <c r="H11" s="81">
        <v>0.76200000000000001</v>
      </c>
      <c r="I11" s="81">
        <v>0</v>
      </c>
      <c r="J11" s="81">
        <v>0</v>
      </c>
      <c r="K11" s="81">
        <v>0</v>
      </c>
      <c r="L11" s="81">
        <v>0.89</v>
      </c>
      <c r="M11" s="106">
        <v>2.4159999999999999</v>
      </c>
      <c r="N11" s="81">
        <v>0</v>
      </c>
      <c r="O11" s="81" t="s">
        <v>607</v>
      </c>
      <c r="P11" s="81">
        <f t="shared" si="0"/>
        <v>0.40679999999999994</v>
      </c>
      <c r="Q11" s="81">
        <f t="shared" si="2"/>
        <v>0</v>
      </c>
      <c r="R11" s="81">
        <f t="shared" si="3"/>
        <v>2.4159999999999999</v>
      </c>
      <c r="S11" s="81">
        <f t="shared" si="4"/>
        <v>0.7856305040468381</v>
      </c>
      <c r="T11" s="81">
        <f t="shared" si="5"/>
        <v>0</v>
      </c>
      <c r="U11">
        <f t="shared" si="1"/>
        <v>193.12450935271343</v>
      </c>
    </row>
    <row r="12" spans="1:32" x14ac:dyDescent="0.25">
      <c r="C12" s="2" t="s">
        <v>750</v>
      </c>
      <c r="P12" s="81"/>
      <c r="Q12" s="81"/>
      <c r="R12" s="81"/>
      <c r="S12" s="81"/>
      <c r="T12" s="81"/>
    </row>
    <row r="13" spans="1:32" x14ac:dyDescent="0.25">
      <c r="P13" s="81"/>
      <c r="Q13" s="81"/>
      <c r="R13" s="81"/>
      <c r="S13" s="81"/>
      <c r="T13" s="81"/>
    </row>
    <row r="14" spans="1:32" x14ac:dyDescent="0.25">
      <c r="A14" s="2" t="s">
        <v>569</v>
      </c>
      <c r="B14" s="2" t="s">
        <v>570</v>
      </c>
      <c r="C14" s="2" t="s">
        <v>6</v>
      </c>
      <c r="E14" s="84">
        <v>31599</v>
      </c>
      <c r="F14" s="84">
        <v>27221</v>
      </c>
      <c r="G14" s="84">
        <v>15541</v>
      </c>
      <c r="H14" s="84">
        <v>34854</v>
      </c>
      <c r="I14" s="84">
        <v>29343</v>
      </c>
      <c r="J14" s="84">
        <v>28352</v>
      </c>
      <c r="K14" s="84">
        <v>12117</v>
      </c>
      <c r="L14" s="84">
        <v>19978</v>
      </c>
      <c r="M14" s="84">
        <v>40328</v>
      </c>
      <c r="N14" s="84">
        <v>29964</v>
      </c>
      <c r="O14" s="84"/>
      <c r="P14" s="84"/>
      <c r="Q14" s="84"/>
      <c r="R14" s="84"/>
      <c r="S14" s="84"/>
      <c r="T14" s="84"/>
      <c r="U14" s="2"/>
    </row>
    <row r="15" spans="1:32" x14ac:dyDescent="0.25">
      <c r="A15" s="2" t="s">
        <v>574</v>
      </c>
      <c r="B15" s="2" t="s">
        <v>570</v>
      </c>
      <c r="C15" s="2" t="s">
        <v>6</v>
      </c>
      <c r="E15" s="84">
        <v>14680</v>
      </c>
      <c r="F15" s="84">
        <v>17791</v>
      </c>
      <c r="G15" s="84">
        <v>7379</v>
      </c>
      <c r="H15" s="84">
        <v>13474</v>
      </c>
      <c r="I15" s="84">
        <v>16413</v>
      </c>
      <c r="J15" s="84">
        <v>14593</v>
      </c>
      <c r="K15" s="84">
        <v>10511</v>
      </c>
      <c r="L15" s="84">
        <v>15411</v>
      </c>
      <c r="M15" s="84">
        <v>28083</v>
      </c>
      <c r="N15" s="84">
        <v>18526</v>
      </c>
      <c r="O15" s="84"/>
      <c r="P15" s="84"/>
      <c r="Q15" s="84"/>
      <c r="R15" s="84"/>
      <c r="S15" s="84"/>
      <c r="T15" s="84"/>
      <c r="U15" s="2"/>
    </row>
    <row r="16" spans="1:32" x14ac:dyDescent="0.25">
      <c r="A16" s="2" t="s">
        <v>576</v>
      </c>
      <c r="B16" s="2" t="s">
        <v>570</v>
      </c>
      <c r="C16" s="2" t="s">
        <v>6</v>
      </c>
      <c r="E16" s="84">
        <v>6972</v>
      </c>
      <c r="F16" s="84">
        <v>6776</v>
      </c>
      <c r="G16" s="84">
        <v>4919</v>
      </c>
      <c r="H16" s="84">
        <v>8979</v>
      </c>
      <c r="I16" s="84">
        <v>6311</v>
      </c>
      <c r="J16" s="84">
        <v>6087</v>
      </c>
      <c r="K16" s="84">
        <v>5016</v>
      </c>
      <c r="L16" s="84">
        <v>7498</v>
      </c>
      <c r="M16" s="84">
        <v>11140</v>
      </c>
      <c r="N16" s="84">
        <v>7814</v>
      </c>
      <c r="O16" s="84"/>
      <c r="P16" s="84"/>
      <c r="Q16" s="84"/>
      <c r="R16" s="84"/>
      <c r="S16" s="84"/>
      <c r="T16" s="84"/>
      <c r="U16" s="2"/>
    </row>
    <row r="17" spans="1:39" x14ac:dyDescent="0.25">
      <c r="A17" s="2" t="s">
        <v>578</v>
      </c>
      <c r="B17" s="2" t="s">
        <v>570</v>
      </c>
      <c r="C17" s="2" t="s">
        <v>6</v>
      </c>
      <c r="E17" s="84">
        <v>0.54800000000000004</v>
      </c>
      <c r="F17" s="84">
        <v>0.55200000000000005</v>
      </c>
      <c r="G17" s="84">
        <v>0.61699999999999999</v>
      </c>
      <c r="H17" s="84">
        <v>0.40100000000000002</v>
      </c>
      <c r="I17" s="84">
        <v>0.38</v>
      </c>
      <c r="J17" s="84">
        <v>0.27500000000000002</v>
      </c>
      <c r="K17" s="84">
        <v>0.54200000000000004</v>
      </c>
      <c r="L17" s="84">
        <v>0.53200000000000003</v>
      </c>
      <c r="M17" s="84">
        <v>0.40300000000000002</v>
      </c>
      <c r="N17" s="84">
        <v>0.79100000000000004</v>
      </c>
      <c r="O17" s="84"/>
      <c r="P17" s="84"/>
      <c r="Q17" s="84"/>
      <c r="R17" s="84"/>
      <c r="S17" s="84"/>
      <c r="T17" s="84"/>
      <c r="U17" s="2"/>
    </row>
    <row r="19" spans="1:39" x14ac:dyDescent="0.25">
      <c r="A19" s="2" t="s">
        <v>584</v>
      </c>
      <c r="B19" s="80" t="s">
        <v>585</v>
      </c>
      <c r="C19" s="2" t="s">
        <v>317</v>
      </c>
      <c r="E19" s="81">
        <v>843486</v>
      </c>
      <c r="F19" s="81">
        <v>743918</v>
      </c>
      <c r="G19" s="81">
        <v>738487</v>
      </c>
      <c r="H19" s="81">
        <v>895970</v>
      </c>
      <c r="I19" s="81">
        <v>732768</v>
      </c>
      <c r="J19" s="81">
        <v>791362</v>
      </c>
      <c r="K19" s="81">
        <v>608287</v>
      </c>
      <c r="L19" s="81">
        <v>642478</v>
      </c>
      <c r="M19" s="81">
        <v>832980</v>
      </c>
      <c r="N19" s="81">
        <v>741111</v>
      </c>
      <c r="O19" s="81"/>
      <c r="P19" s="81"/>
      <c r="Q19" s="81"/>
      <c r="R19" s="81"/>
      <c r="S19" s="81"/>
      <c r="T19" s="81"/>
    </row>
    <row r="20" spans="1:39" x14ac:dyDescent="0.25">
      <c r="A20" s="2"/>
      <c r="B20" s="80"/>
      <c r="C20" s="2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</row>
    <row r="21" spans="1:39" x14ac:dyDescent="0.25">
      <c r="D21" s="2" t="s">
        <v>619</v>
      </c>
    </row>
    <row r="22" spans="1:39" x14ac:dyDescent="0.25">
      <c r="A22" s="2" t="s">
        <v>569</v>
      </c>
      <c r="B22" s="2" t="s">
        <v>570</v>
      </c>
      <c r="C22" s="2" t="s">
        <v>6</v>
      </c>
      <c r="E22">
        <f>E14/$W$1</f>
        <v>32949.940284849647</v>
      </c>
      <c r="F22">
        <f>F14/$X$1</f>
        <v>29938.261216643739</v>
      </c>
      <c r="G22">
        <f>G14/$Y$1</f>
        <v>16449.947367965229</v>
      </c>
      <c r="H22">
        <f>H14/$Z$1</f>
        <v>34767.627564754053</v>
      </c>
      <c r="I22">
        <f>I14/$AA$1</f>
        <v>27924.877949311958</v>
      </c>
      <c r="J22">
        <f>J14/$AB$1</f>
        <v>25742.044631074892</v>
      </c>
      <c r="K22">
        <f>K14/$AC$1</f>
        <v>11678.154989847275</v>
      </c>
      <c r="L22">
        <f>L14/$AD$1</f>
        <v>20069.051835428399</v>
      </c>
      <c r="M22">
        <f>M14/$AE$1</f>
        <v>40939.988242806219</v>
      </c>
      <c r="N22">
        <f>N14/$AF$1</f>
        <v>29483.245005380009</v>
      </c>
    </row>
    <row r="23" spans="1:39" x14ac:dyDescent="0.25">
      <c r="A23" s="2" t="s">
        <v>574</v>
      </c>
      <c r="B23" s="2" t="s">
        <v>570</v>
      </c>
      <c r="C23" s="2" t="s">
        <v>6</v>
      </c>
      <c r="D23" t="s">
        <v>24</v>
      </c>
      <c r="E23">
        <f>E15/$W$1</f>
        <v>15307.608575638242</v>
      </c>
      <c r="F23">
        <f>F15/$X$1</f>
        <v>19566.937485959694</v>
      </c>
      <c r="G23">
        <f>G15/$Y$1</f>
        <v>7810.5760007860135</v>
      </c>
      <c r="H23">
        <f>H15/$Z$1</f>
        <v>13440.609795360537</v>
      </c>
      <c r="I23">
        <f>I15/$AA$1</f>
        <v>15619.773771668104</v>
      </c>
      <c r="J23">
        <f>J15/$AB$1</f>
        <v>13249.63520391069</v>
      </c>
      <c r="K23">
        <f>K15/$AC$1</f>
        <v>10130.319971798688</v>
      </c>
      <c r="L23">
        <f>L15/$AD$1</f>
        <v>15481.237252767398</v>
      </c>
      <c r="M23">
        <f>M15/$AE$1</f>
        <v>28509.167075548674</v>
      </c>
      <c r="N23">
        <f>N15/$AF$1</f>
        <v>18228.761078950407</v>
      </c>
    </row>
    <row r="24" spans="1:39" x14ac:dyDescent="0.25">
      <c r="A24" s="2" t="s">
        <v>576</v>
      </c>
      <c r="B24" s="2" t="s">
        <v>570</v>
      </c>
      <c r="C24" s="2" t="s">
        <v>6</v>
      </c>
      <c r="E24">
        <f>E16/$W$1</f>
        <v>7270.0713208003963</v>
      </c>
      <c r="F24">
        <f>F16/$X$1</f>
        <v>7452.3955036177213</v>
      </c>
      <c r="G24">
        <f>G16/$Y$1</f>
        <v>5206.6978381713507</v>
      </c>
      <c r="H24">
        <f>H16/$Z$1</f>
        <v>8956.74895001798</v>
      </c>
      <c r="I24">
        <f>I16/$AA$1</f>
        <v>6005.9947768840193</v>
      </c>
      <c r="J24">
        <f>J16/$AB$1</f>
        <v>5526.6586367576492</v>
      </c>
      <c r="K24">
        <f>K16/$AC$1</f>
        <v>4834.334028973668</v>
      </c>
      <c r="L24">
        <f>L16/$AD$1</f>
        <v>7532.1729233177566</v>
      </c>
      <c r="M24">
        <f>M16/$AE$1</f>
        <v>11309.05249516121</v>
      </c>
      <c r="N24">
        <f>N16/$AF$1</f>
        <v>7688.628903752483</v>
      </c>
    </row>
    <row r="25" spans="1:39" x14ac:dyDescent="0.25">
      <c r="A25" s="2" t="s">
        <v>578</v>
      </c>
      <c r="B25" s="2" t="s">
        <v>570</v>
      </c>
      <c r="C25" s="2" t="s">
        <v>6</v>
      </c>
      <c r="E25">
        <f>E17/$W$1</f>
        <v>0.57142844001701343</v>
      </c>
      <c r="F25">
        <f>F17/$X$1</f>
        <v>0.6071018769180907</v>
      </c>
      <c r="G25">
        <f>G17/$Y$1</f>
        <v>0.65308651476961244</v>
      </c>
      <c r="H25">
        <f>H17/$Z$1</f>
        <v>0.40000627341098227</v>
      </c>
      <c r="I25">
        <f>I17/$AA$1</f>
        <v>0.3616349255610723</v>
      </c>
      <c r="J25">
        <f>J17/$AB$1</f>
        <v>0.24968475851952582</v>
      </c>
      <c r="K25">
        <f>K17/$AC$1</f>
        <v>0.52237022402386923</v>
      </c>
      <c r="L25">
        <f>L17/$AD$1</f>
        <v>0.53442464593292172</v>
      </c>
      <c r="M25">
        <f>M17/$AE$1</f>
        <v>0.40911563335277984</v>
      </c>
      <c r="N25">
        <f>N17/$AF$1</f>
        <v>0.77830886394525389</v>
      </c>
    </row>
    <row r="27" spans="1:39" x14ac:dyDescent="0.25">
      <c r="A27" s="2" t="s">
        <v>584</v>
      </c>
      <c r="B27" s="80" t="s">
        <v>585</v>
      </c>
      <c r="C27" s="2" t="s">
        <v>317</v>
      </c>
      <c r="E27">
        <f>E19/$W$1</f>
        <v>879547.24298574915</v>
      </c>
      <c r="F27">
        <f>F19/$X$1</f>
        <v>818177.56172672485</v>
      </c>
      <c r="G27">
        <f>G19/$Y$1</f>
        <v>781678.93198163179</v>
      </c>
      <c r="H27">
        <f>H19/$Z$1</f>
        <v>893749.67777565529</v>
      </c>
      <c r="I27">
        <f>I19/$AA$1</f>
        <v>697353.95035141008</v>
      </c>
      <c r="J27">
        <f>J19/$AB$1</f>
        <v>718512.83589646895</v>
      </c>
      <c r="K27">
        <f>K19/$AC$1</f>
        <v>586256.48793506878</v>
      </c>
      <c r="L27">
        <f>L19/$AD$1</f>
        <v>645406.16103325493</v>
      </c>
      <c r="M27">
        <f>M19/$AE$1</f>
        <v>845620.69545954978</v>
      </c>
      <c r="N27">
        <f>N19/$AF$1</f>
        <v>729220.30400421121</v>
      </c>
    </row>
    <row r="30" spans="1:39" x14ac:dyDescent="0.25">
      <c r="D30" s="2" t="s">
        <v>620</v>
      </c>
    </row>
    <row r="31" spans="1:39" x14ac:dyDescent="0.25">
      <c r="D31" t="s">
        <v>622</v>
      </c>
    </row>
    <row r="32" spans="1:39" x14ac:dyDescent="0.25">
      <c r="A32" s="2" t="s">
        <v>569</v>
      </c>
      <c r="B32" s="2" t="s">
        <v>570</v>
      </c>
      <c r="C32" s="2" t="s">
        <v>6</v>
      </c>
      <c r="D32">
        <f>AVERAGE(E22:F22)</f>
        <v>31444.100750746693</v>
      </c>
      <c r="E32">
        <f>+E22/$D$32</f>
        <v>1.0478894132174281</v>
      </c>
      <c r="F32">
        <f t="shared" ref="F32:N32" si="6">+F22/$D$32</f>
        <v>0.95211058678257177</v>
      </c>
      <c r="G32">
        <f t="shared" si="6"/>
        <v>0.52314892063098983</v>
      </c>
      <c r="H32">
        <f t="shared" si="6"/>
        <v>1.105696354313088</v>
      </c>
      <c r="I32">
        <f t="shared" si="6"/>
        <v>0.88808003035828065</v>
      </c>
      <c r="J32">
        <f t="shared" si="6"/>
        <v>0.8186605441551259</v>
      </c>
      <c r="K32">
        <f t="shared" si="6"/>
        <v>0.37139414742429733</v>
      </c>
      <c r="L32">
        <f t="shared" si="6"/>
        <v>0.63824537373522527</v>
      </c>
      <c r="M32">
        <f t="shared" si="6"/>
        <v>1.3019926557077333</v>
      </c>
      <c r="N32">
        <f t="shared" si="6"/>
        <v>0.93763994839890219</v>
      </c>
      <c r="P32" t="s">
        <v>665</v>
      </c>
      <c r="T32" t="s">
        <v>416</v>
      </c>
      <c r="V32" s="42"/>
      <c r="AD32" s="107">
        <v>1.0478894132174281</v>
      </c>
      <c r="AE32" s="108">
        <v>0.95211058678257177</v>
      </c>
      <c r="AF32">
        <v>0.52314892063098983</v>
      </c>
      <c r="AG32">
        <v>1.105696354313088</v>
      </c>
      <c r="AH32">
        <v>0.88808003035828065</v>
      </c>
      <c r="AI32">
        <v>0.8186605441551259</v>
      </c>
      <c r="AJ32">
        <v>0.37139414742429733</v>
      </c>
      <c r="AK32">
        <v>0.63824537373522527</v>
      </c>
      <c r="AL32">
        <v>1.3019926557077333</v>
      </c>
      <c r="AM32">
        <v>0.93763994839890219</v>
      </c>
    </row>
    <row r="33" spans="1:39" x14ac:dyDescent="0.25">
      <c r="A33" s="2" t="s">
        <v>574</v>
      </c>
      <c r="B33" s="2" t="s">
        <v>570</v>
      </c>
      <c r="C33" s="2" t="s">
        <v>6</v>
      </c>
      <c r="D33">
        <f>AVERAGE(E23:F23)</f>
        <v>17437.27303079897</v>
      </c>
      <c r="E33">
        <f>+E23/$D$33</f>
        <v>0.87786711537984408</v>
      </c>
      <c r="F33">
        <f t="shared" ref="F33:N33" si="7">+F23/$D$33</f>
        <v>1.1221328846201557</v>
      </c>
      <c r="G33">
        <f t="shared" si="7"/>
        <v>0.44792416721298167</v>
      </c>
      <c r="H33">
        <f t="shared" si="7"/>
        <v>0.77079769133744491</v>
      </c>
      <c r="I33">
        <f t="shared" si="7"/>
        <v>0.89576929512311543</v>
      </c>
      <c r="J33">
        <f t="shared" si="7"/>
        <v>0.75984560088657371</v>
      </c>
      <c r="K33">
        <f t="shared" si="7"/>
        <v>0.58095781111563638</v>
      </c>
      <c r="L33">
        <f t="shared" si="7"/>
        <v>0.88782444510809233</v>
      </c>
      <c r="M33">
        <f t="shared" si="7"/>
        <v>1.634955593411523</v>
      </c>
      <c r="N33">
        <f t="shared" si="7"/>
        <v>1.0453905864038175</v>
      </c>
      <c r="P33" t="s">
        <v>683</v>
      </c>
      <c r="T33" t="s">
        <v>406</v>
      </c>
      <c r="V33" s="42"/>
      <c r="X33" t="s">
        <v>691</v>
      </c>
      <c r="AD33" s="109">
        <v>0.87786711537984408</v>
      </c>
      <c r="AE33" s="110">
        <v>1.1221328846201557</v>
      </c>
      <c r="AF33">
        <v>0.44792416721298167</v>
      </c>
      <c r="AG33">
        <v>0.77079769133744491</v>
      </c>
      <c r="AH33">
        <v>0.89576929512311543</v>
      </c>
      <c r="AI33">
        <v>0.75984560088657371</v>
      </c>
      <c r="AJ33">
        <v>0.58095781111563638</v>
      </c>
      <c r="AK33">
        <v>0.88782444510809233</v>
      </c>
      <c r="AL33">
        <v>1.634955593411523</v>
      </c>
      <c r="AM33">
        <v>1.0453905864038175</v>
      </c>
    </row>
    <row r="34" spans="1:39" x14ac:dyDescent="0.25">
      <c r="A34" s="2" t="s">
        <v>576</v>
      </c>
      <c r="B34" s="2" t="s">
        <v>570</v>
      </c>
      <c r="C34" s="2" t="s">
        <v>6</v>
      </c>
      <c r="D34">
        <f>AVERAGE(E24:F24)</f>
        <v>7361.2334122090588</v>
      </c>
      <c r="E34">
        <f>+E24/$D$34</f>
        <v>0.98761592163923717</v>
      </c>
      <c r="F34">
        <f t="shared" ref="F34:M34" si="8">+F24/$D$34</f>
        <v>1.0123840783607627</v>
      </c>
      <c r="G34">
        <f t="shared" si="8"/>
        <v>0.70731323768863541</v>
      </c>
      <c r="H34">
        <f t="shared" si="8"/>
        <v>1.216745679489345</v>
      </c>
      <c r="I34">
        <f t="shared" si="8"/>
        <v>0.81589516872576096</v>
      </c>
      <c r="J34">
        <f t="shared" si="8"/>
        <v>0.75077888816721194</v>
      </c>
      <c r="K34">
        <f t="shared" si="8"/>
        <v>0.65672880593021643</v>
      </c>
      <c r="L34">
        <f t="shared" si="8"/>
        <v>1.023221585505655</v>
      </c>
      <c r="M34">
        <f t="shared" si="8"/>
        <v>1.5362985877345567</v>
      </c>
      <c r="N34">
        <f>+N24/$D$34</f>
        <v>1.0444756297226521</v>
      </c>
      <c r="P34" t="s">
        <v>477</v>
      </c>
      <c r="T34" t="s">
        <v>406</v>
      </c>
      <c r="V34" s="42"/>
      <c r="X34" s="88" t="s">
        <v>690</v>
      </c>
      <c r="Y34" s="88"/>
      <c r="Z34" s="88"/>
      <c r="AA34" s="88"/>
      <c r="AD34" s="109">
        <v>0.98761592163923717</v>
      </c>
      <c r="AE34" s="110">
        <v>1.0123840783607627</v>
      </c>
      <c r="AF34">
        <v>0.70731323768863541</v>
      </c>
      <c r="AG34">
        <v>1.216745679489345</v>
      </c>
      <c r="AH34">
        <v>0.81589516872576096</v>
      </c>
      <c r="AI34">
        <v>0.75077888816721194</v>
      </c>
      <c r="AJ34">
        <v>0.65672880593021643</v>
      </c>
      <c r="AK34">
        <v>1.023221585505655</v>
      </c>
      <c r="AL34">
        <v>1.5362985877345567</v>
      </c>
      <c r="AM34">
        <v>1.0444756297226521</v>
      </c>
    </row>
    <row r="35" spans="1:39" x14ac:dyDescent="0.25">
      <c r="A35" s="2"/>
      <c r="B35" s="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31" t="s">
        <v>667</v>
      </c>
      <c r="P35" t="s">
        <v>687</v>
      </c>
      <c r="T35" t="s">
        <v>686</v>
      </c>
      <c r="X35" s="88" t="s">
        <v>688</v>
      </c>
      <c r="Y35" s="88"/>
      <c r="Z35" s="88"/>
      <c r="AA35" s="88"/>
      <c r="AD35" s="111">
        <v>0.96973057341974023</v>
      </c>
      <c r="AE35" s="112">
        <v>1.0302694265802597</v>
      </c>
      <c r="AF35">
        <v>1.1083066856829524</v>
      </c>
      <c r="AG35">
        <v>0.67882220365996515</v>
      </c>
      <c r="AH35">
        <v>0.61370491766651047</v>
      </c>
      <c r="AI35">
        <v>0.42372224953679272</v>
      </c>
      <c r="AJ35">
        <v>0.88647736340351357</v>
      </c>
      <c r="AK35">
        <v>0.90693406568063673</v>
      </c>
      <c r="AL35">
        <v>0.69428105068477042</v>
      </c>
      <c r="AM35">
        <v>1.3208126303773506</v>
      </c>
    </row>
    <row r="36" spans="1:39" x14ac:dyDescent="0.25">
      <c r="A36" s="2"/>
      <c r="B36" s="2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2"/>
      <c r="X36" s="88" t="s">
        <v>689</v>
      </c>
      <c r="Y36" s="88"/>
      <c r="Z36" s="88"/>
      <c r="AA36" s="88"/>
      <c r="AC36" t="s">
        <v>751</v>
      </c>
      <c r="AD36">
        <f>+(AE32-AD33)/(AE33-AD33)</f>
        <v>0.30394545921694849</v>
      </c>
      <c r="AE36">
        <f>+(AE33-AD32)/(AE33-AD33)</f>
        <v>0.30394545921694804</v>
      </c>
      <c r="AF36">
        <f>+(AF32-AF33)/(AG34-AF33)</f>
        <v>9.7844235907602439E-2</v>
      </c>
      <c r="AG36">
        <f>+(AG34-AF35)/(AG34-AF33)</f>
        <v>0.14104573307960805</v>
      </c>
      <c r="AH36">
        <f>+(AH35-AI35)/(AH33-AI35)</f>
        <v>0.40246553792904916</v>
      </c>
      <c r="AI36">
        <f>+(AH33-AH32)/(AH33-AI35)</f>
        <v>1.6289191589546032E-2</v>
      </c>
      <c r="AJ36">
        <f>+(AJ33-AJ32)/(AK34-AJ32)</f>
        <v>0.32150175253159935</v>
      </c>
      <c r="AK36">
        <f>+(AK34-AK35)/(AK34-AJ32)</f>
        <v>0.17840230869585438</v>
      </c>
      <c r="AL36">
        <f>+(AM32-AL35)/(AL33-AL35)</f>
        <v>0.25870679672982577</v>
      </c>
      <c r="AM36">
        <f>+(AL33-AL34)/(AL33-AL35)</f>
        <v>0.10487900032989853</v>
      </c>
    </row>
    <row r="37" spans="1:39" x14ac:dyDescent="0.25">
      <c r="A37" s="2" t="s">
        <v>578</v>
      </c>
      <c r="B37" s="101" t="s">
        <v>570</v>
      </c>
      <c r="C37" s="2" t="s">
        <v>6</v>
      </c>
      <c r="D37">
        <f>AVERAGE(E25:F25)</f>
        <v>0.58926515846755212</v>
      </c>
      <c r="E37">
        <f t="shared" ref="E37:N37" si="9">+E25/$D$37</f>
        <v>0.96973057341974023</v>
      </c>
      <c r="F37">
        <f t="shared" si="9"/>
        <v>1.0302694265802597</v>
      </c>
      <c r="G37">
        <f t="shared" si="9"/>
        <v>1.1083066856829524</v>
      </c>
      <c r="H37">
        <f t="shared" si="9"/>
        <v>0.67882220365996515</v>
      </c>
      <c r="I37">
        <f t="shared" si="9"/>
        <v>0.61370491766651047</v>
      </c>
      <c r="J37">
        <f t="shared" si="9"/>
        <v>0.42372224953679272</v>
      </c>
      <c r="K37">
        <f t="shared" si="9"/>
        <v>0.88647736340351357</v>
      </c>
      <c r="L37">
        <f t="shared" si="9"/>
        <v>0.90693406568063673</v>
      </c>
      <c r="M37">
        <f t="shared" si="9"/>
        <v>0.69428105068477042</v>
      </c>
      <c r="N37">
        <f t="shared" si="9"/>
        <v>1.3208126303773506</v>
      </c>
      <c r="P37" t="s">
        <v>684</v>
      </c>
      <c r="T37" t="s">
        <v>406</v>
      </c>
      <c r="V37" s="42"/>
      <c r="AC37" t="s">
        <v>752</v>
      </c>
      <c r="AD37" s="31" t="s">
        <v>753</v>
      </c>
      <c r="AE37" s="31"/>
      <c r="AF37" s="31"/>
      <c r="AG37" s="31"/>
      <c r="AH37" s="31"/>
      <c r="AI37" s="31"/>
    </row>
    <row r="38" spans="1:39" x14ac:dyDescent="0.25">
      <c r="A38" s="101" t="s">
        <v>754</v>
      </c>
      <c r="B38" s="101"/>
      <c r="C38" s="101"/>
      <c r="O38" t="s">
        <v>755</v>
      </c>
    </row>
    <row r="39" spans="1:39" x14ac:dyDescent="0.25">
      <c r="A39" s="2"/>
      <c r="B39" s="2"/>
      <c r="C39" s="86" t="s">
        <v>628</v>
      </c>
      <c r="D39" s="86"/>
      <c r="E39" s="86">
        <f>AVERAGE(E32:F37)</f>
        <v>1</v>
      </c>
      <c r="F39" s="86"/>
      <c r="G39" s="101">
        <f>AVERAGE(G32:H37)</f>
        <v>0.81984436750192535</v>
      </c>
      <c r="H39" s="101"/>
      <c r="I39" s="101">
        <f>AVERAGE(I32:J37)</f>
        <v>0.74580708682742147</v>
      </c>
      <c r="J39" s="101"/>
      <c r="K39" s="101">
        <f>AVERAGE(K32:L37)</f>
        <v>0.74397294973790906</v>
      </c>
      <c r="L39" s="86"/>
      <c r="M39" s="86">
        <f>AVERAGE(M32:N37)</f>
        <v>1.1894808353051631</v>
      </c>
      <c r="N39" s="86"/>
      <c r="P39" s="101" t="s">
        <v>757</v>
      </c>
      <c r="Q39" s="101"/>
      <c r="R39" s="101"/>
      <c r="S39" s="101"/>
      <c r="T39" s="101" t="s">
        <v>756</v>
      </c>
      <c r="U39" s="101"/>
      <c r="V39" s="101"/>
      <c r="AD39" s="119"/>
      <c r="AE39" s="119"/>
      <c r="AF39" s="119"/>
      <c r="AG39" s="119"/>
    </row>
    <row r="40" spans="1:39" x14ac:dyDescent="0.25">
      <c r="A40" s="2"/>
      <c r="B40" s="2"/>
      <c r="C40" s="86" t="s">
        <v>398</v>
      </c>
      <c r="D40" s="86"/>
      <c r="E40" s="86">
        <f>STDEV(E32:F37)/SQRT(8)</f>
        <v>2.5550678622727366E-2</v>
      </c>
      <c r="F40" s="86"/>
      <c r="G40" s="101">
        <f>STDEV(G32:H37)/SQRT(8)</f>
        <v>0.10209951594286883</v>
      </c>
      <c r="H40" s="101"/>
      <c r="I40" s="101">
        <f>STDEV(I32:J37)/SQRT(8)</f>
        <v>5.5799648623084612E-2</v>
      </c>
      <c r="J40" s="101"/>
      <c r="K40" s="101">
        <f>STDEV(K32:L37)/SQRT(8)</f>
        <v>7.6731866963505632E-2</v>
      </c>
      <c r="L40" s="86"/>
      <c r="M40" s="86">
        <f>STDEV(M32:N37)/SQRT(8)</f>
        <v>0.11172929914670472</v>
      </c>
      <c r="N40" s="86"/>
      <c r="AD40" s="119"/>
      <c r="AE40" s="119"/>
      <c r="AF40" s="119"/>
      <c r="AG40" s="119"/>
    </row>
    <row r="41" spans="1:39" x14ac:dyDescent="0.25">
      <c r="A41" s="2"/>
      <c r="B41" s="2"/>
      <c r="C41" s="2"/>
    </row>
    <row r="43" spans="1:39" x14ac:dyDescent="0.25">
      <c r="A43" s="2" t="s">
        <v>584</v>
      </c>
      <c r="B43" s="113" t="s">
        <v>585</v>
      </c>
      <c r="C43" s="22" t="s">
        <v>317</v>
      </c>
      <c r="D43">
        <f>AVERAGE(E27:F27)</f>
        <v>848862.40235623694</v>
      </c>
      <c r="E43">
        <f>+E27/$D$43</f>
        <v>1.0361481914434407</v>
      </c>
      <c r="F43">
        <f t="shared" ref="F43:N43" si="10">+F27/$D$43</f>
        <v>0.9638518085565595</v>
      </c>
      <c r="G43">
        <f t="shared" si="10"/>
        <v>0.92085469896166905</v>
      </c>
      <c r="H43">
        <f t="shared" si="10"/>
        <v>1.0528793303777175</v>
      </c>
      <c r="I43">
        <f t="shared" si="10"/>
        <v>0.82151588810592158</v>
      </c>
      <c r="J43">
        <f t="shared" si="10"/>
        <v>0.84644205456862143</v>
      </c>
      <c r="K43">
        <f t="shared" si="10"/>
        <v>0.69063783047495375</v>
      </c>
      <c r="L43">
        <f t="shared" si="10"/>
        <v>0.7603189389019509</v>
      </c>
      <c r="M43">
        <f t="shared" si="10"/>
        <v>0.99618111617655702</v>
      </c>
      <c r="N43">
        <f t="shared" si="10"/>
        <v>0.85905595769122511</v>
      </c>
      <c r="P43" t="s">
        <v>685</v>
      </c>
      <c r="T43" t="s">
        <v>416</v>
      </c>
      <c r="V43" s="42"/>
    </row>
    <row r="44" spans="1:39" x14ac:dyDescent="0.25">
      <c r="A44" s="2" t="s">
        <v>758</v>
      </c>
      <c r="B44" s="80"/>
      <c r="C44" s="2"/>
      <c r="D44" s="2" t="s">
        <v>397</v>
      </c>
      <c r="E44" s="2">
        <f>AVERAGE(E43:F43)</f>
        <v>1</v>
      </c>
      <c r="F44" s="2"/>
      <c r="G44" s="2">
        <f>AVERAGE(G43:H43)</f>
        <v>0.98686701466969329</v>
      </c>
      <c r="H44" s="2"/>
      <c r="I44" s="22">
        <f>AVERAGE(I43:J43)</f>
        <v>0.8339789713372715</v>
      </c>
      <c r="J44" s="2"/>
      <c r="K44" s="22">
        <f>AVERAGE(K43:L43)</f>
        <v>0.72547838468845227</v>
      </c>
      <c r="L44" s="2"/>
      <c r="M44" s="2">
        <f>AVERAGE(M43:N43)</f>
        <v>0.92761853693389107</v>
      </c>
      <c r="V44" s="2"/>
    </row>
    <row r="45" spans="1:39" x14ac:dyDescent="0.25">
      <c r="A45" s="131" t="s">
        <v>803</v>
      </c>
      <c r="B45" s="132"/>
      <c r="C45" s="2"/>
      <c r="D45" s="2" t="s">
        <v>398</v>
      </c>
      <c r="E45" s="2">
        <f>STDEV(E43:F43)/SQRT(2)</f>
        <v>3.6148191443440614E-2</v>
      </c>
      <c r="F45" s="2"/>
      <c r="G45" s="2">
        <f>STDEV(G43:H43)/SQRT(2)</f>
        <v>6.6012315708024238E-2</v>
      </c>
      <c r="H45" s="2"/>
      <c r="I45" s="22">
        <f>STDEV(I43:J43)/SQRT(2)</f>
        <v>1.2463083231349925E-2</v>
      </c>
      <c r="J45" s="2"/>
      <c r="K45" s="22">
        <f>STDEV(K43:L43)/SQRT(2)</f>
        <v>3.4840554213498569E-2</v>
      </c>
      <c r="L45" s="2"/>
      <c r="M45" s="2">
        <f>STDEV(M43:N43)/SQRT(2)</f>
        <v>6.8562579242665955E-2</v>
      </c>
      <c r="V45" s="2"/>
    </row>
    <row r="46" spans="1:39" x14ac:dyDescent="0.25">
      <c r="A46" s="2"/>
      <c r="B46" s="80"/>
      <c r="C46" s="2"/>
      <c r="V46" s="2"/>
    </row>
    <row r="47" spans="1:39" x14ac:dyDescent="0.25">
      <c r="A47" s="2"/>
      <c r="B47" s="80"/>
      <c r="C47" s="2"/>
      <c r="V47" s="2"/>
    </row>
    <row r="48" spans="1:39" x14ac:dyDescent="0.25">
      <c r="A48" s="2" t="s">
        <v>759</v>
      </c>
      <c r="B48" s="80"/>
      <c r="C48" s="2"/>
      <c r="V48" s="2"/>
    </row>
    <row r="49" spans="1:56" x14ac:dyDescent="0.25">
      <c r="A49" s="95" t="s">
        <v>760</v>
      </c>
      <c r="B49" s="80"/>
      <c r="C49" s="2"/>
      <c r="N49" t="s">
        <v>764</v>
      </c>
      <c r="V49" s="2"/>
      <c r="Z49" t="s">
        <v>765</v>
      </c>
      <c r="AN49" t="s">
        <v>767</v>
      </c>
    </row>
    <row r="50" spans="1:56" x14ac:dyDescent="0.25">
      <c r="A50" s="2" t="s">
        <v>576</v>
      </c>
      <c r="D50" s="117">
        <v>6972</v>
      </c>
      <c r="E50" s="114">
        <v>6776</v>
      </c>
      <c r="F50" s="115">
        <v>4919</v>
      </c>
      <c r="G50" s="115">
        <v>8979</v>
      </c>
      <c r="H50" s="115">
        <v>6311</v>
      </c>
      <c r="I50" s="115">
        <v>6087</v>
      </c>
      <c r="J50" s="115">
        <v>5016</v>
      </c>
      <c r="K50" s="115">
        <v>7498</v>
      </c>
      <c r="L50" s="115">
        <v>11140</v>
      </c>
      <c r="M50" s="115">
        <v>7814</v>
      </c>
      <c r="O50">
        <f t="shared" ref="O50:X54" si="11">D50/W$1</f>
        <v>7270.0713208003963</v>
      </c>
      <c r="P50">
        <f t="shared" si="11"/>
        <v>7452.3955036177213</v>
      </c>
      <c r="Q50">
        <f t="shared" si="11"/>
        <v>5206.6978381713507</v>
      </c>
      <c r="R50">
        <f t="shared" si="11"/>
        <v>8956.74895001798</v>
      </c>
      <c r="S50">
        <f t="shared" si="11"/>
        <v>6005.9947768840193</v>
      </c>
      <c r="T50">
        <f t="shared" si="11"/>
        <v>5526.6586367576492</v>
      </c>
      <c r="U50">
        <f t="shared" si="11"/>
        <v>4834.334028973668</v>
      </c>
      <c r="V50">
        <f t="shared" si="11"/>
        <v>7532.1729233177566</v>
      </c>
      <c r="W50">
        <f t="shared" si="11"/>
        <v>11309.05249516121</v>
      </c>
      <c r="X50">
        <f t="shared" si="11"/>
        <v>7688.628903752483</v>
      </c>
      <c r="Z50">
        <f>AVERAGE(O50:P50)</f>
        <v>7361.2334122090588</v>
      </c>
      <c r="AA50">
        <f>+O50/$Z50</f>
        <v>0.98761592163923717</v>
      </c>
      <c r="AB50">
        <f>+P50/$Z50</f>
        <v>1.0123840783607627</v>
      </c>
      <c r="AC50">
        <f t="shared" ref="AC50:AJ50" si="12">+Q50/$Z50</f>
        <v>0.70731323768863541</v>
      </c>
      <c r="AD50">
        <f t="shared" si="12"/>
        <v>1.216745679489345</v>
      </c>
      <c r="AE50">
        <f t="shared" si="12"/>
        <v>0.81589516872576096</v>
      </c>
      <c r="AF50">
        <f t="shared" si="12"/>
        <v>0.75077888816721194</v>
      </c>
      <c r="AG50">
        <f t="shared" si="12"/>
        <v>0.65672880593021643</v>
      </c>
      <c r="AH50">
        <f t="shared" si="12"/>
        <v>1.023221585505655</v>
      </c>
      <c r="AI50">
        <f t="shared" si="12"/>
        <v>1.5362985877345567</v>
      </c>
      <c r="AJ50">
        <f t="shared" si="12"/>
        <v>1.0444756297226521</v>
      </c>
      <c r="AN50">
        <v>0.98761592163923717</v>
      </c>
      <c r="AO50">
        <v>1.0123840783607627</v>
      </c>
      <c r="AP50">
        <v>0.70731323768863541</v>
      </c>
      <c r="AQ50">
        <v>1.216745679489345</v>
      </c>
      <c r="AR50">
        <v>0.81589516872576096</v>
      </c>
      <c r="AS50">
        <v>0.75077888816721194</v>
      </c>
      <c r="AT50">
        <v>0.65672880593021643</v>
      </c>
      <c r="AU50">
        <v>1.023221585505655</v>
      </c>
      <c r="AV50">
        <v>1.5362985877345567</v>
      </c>
      <c r="AW50">
        <v>1.0444756297226521</v>
      </c>
      <c r="AY50">
        <v>0.98761592163923717</v>
      </c>
      <c r="AZ50">
        <v>1.0478894132174281</v>
      </c>
      <c r="BA50">
        <v>0.87786711537984408</v>
      </c>
      <c r="BB50" s="31">
        <v>0.82657091961419249</v>
      </c>
      <c r="BC50">
        <v>0.96973057341974023</v>
      </c>
    </row>
    <row r="51" spans="1:56" x14ac:dyDescent="0.25">
      <c r="A51" s="2" t="s">
        <v>569</v>
      </c>
      <c r="D51" s="114">
        <v>31599</v>
      </c>
      <c r="E51" s="114">
        <v>27221</v>
      </c>
      <c r="F51" s="115">
        <v>15541</v>
      </c>
      <c r="G51" s="115">
        <v>34854</v>
      </c>
      <c r="H51" s="115">
        <v>29343</v>
      </c>
      <c r="I51" s="115">
        <v>28352</v>
      </c>
      <c r="J51" s="115">
        <v>12117</v>
      </c>
      <c r="K51" s="115">
        <v>19978</v>
      </c>
      <c r="L51" s="115">
        <v>40328</v>
      </c>
      <c r="M51" s="115">
        <v>29964</v>
      </c>
      <c r="O51">
        <f t="shared" si="11"/>
        <v>32949.940284849647</v>
      </c>
      <c r="P51">
        <f t="shared" si="11"/>
        <v>29938.261216643739</v>
      </c>
      <c r="Q51">
        <f t="shared" si="11"/>
        <v>16449.947367965229</v>
      </c>
      <c r="R51">
        <f t="shared" si="11"/>
        <v>34767.627564754053</v>
      </c>
      <c r="S51">
        <f t="shared" si="11"/>
        <v>27924.877949311958</v>
      </c>
      <c r="T51">
        <f t="shared" si="11"/>
        <v>25742.044631074892</v>
      </c>
      <c r="U51">
        <f t="shared" si="11"/>
        <v>11678.154989847275</v>
      </c>
      <c r="V51">
        <f t="shared" si="11"/>
        <v>20069.051835428399</v>
      </c>
      <c r="W51">
        <f t="shared" si="11"/>
        <v>40939.988242806219</v>
      </c>
      <c r="X51">
        <f t="shared" si="11"/>
        <v>29483.245005380009</v>
      </c>
      <c r="Z51">
        <f t="shared" ref="Z51:Z57" si="13">AVERAGE(O51:P51)</f>
        <v>31444.100750746693</v>
      </c>
      <c r="AA51">
        <f t="shared" ref="AA51:AA57" si="14">+O51/$Z51</f>
        <v>1.0478894132174281</v>
      </c>
      <c r="AB51">
        <f t="shared" ref="AB51:AB57" si="15">+P51/$Z51</f>
        <v>0.95211058678257177</v>
      </c>
      <c r="AC51">
        <f t="shared" ref="AC51:AC57" si="16">+Q51/$Z51</f>
        <v>0.52314892063098983</v>
      </c>
      <c r="AD51">
        <f t="shared" ref="AD51:AD57" si="17">+R51/$Z51</f>
        <v>1.105696354313088</v>
      </c>
      <c r="AE51">
        <f t="shared" ref="AE51:AE57" si="18">+S51/$Z51</f>
        <v>0.88808003035828065</v>
      </c>
      <c r="AF51">
        <f t="shared" ref="AF51:AF57" si="19">+T51/$Z51</f>
        <v>0.8186605441551259</v>
      </c>
      <c r="AG51">
        <f t="shared" ref="AG51:AG57" si="20">+U51/$Z51</f>
        <v>0.37139414742429733</v>
      </c>
      <c r="AH51">
        <f t="shared" ref="AH51:AH57" si="21">+V51/$Z51</f>
        <v>0.63824537373522527</v>
      </c>
      <c r="AI51">
        <f t="shared" ref="AI51:AI57" si="22">+W51/$Z51</f>
        <v>1.3019926557077333</v>
      </c>
      <c r="AJ51">
        <f t="shared" ref="AJ51:AJ57" si="23">+X51/$Z51</f>
        <v>0.93763994839890219</v>
      </c>
      <c r="AN51">
        <v>1.0478894132174281</v>
      </c>
      <c r="AO51">
        <v>0.95211058678257177</v>
      </c>
      <c r="AP51">
        <v>0.52314892063098983</v>
      </c>
      <c r="AQ51">
        <v>1.105696354313088</v>
      </c>
      <c r="AR51">
        <v>0.88808003035828065</v>
      </c>
      <c r="AS51">
        <v>0.8186605441551259</v>
      </c>
      <c r="AT51">
        <v>0.37139414742429733</v>
      </c>
      <c r="AU51">
        <v>0.63824537373522527</v>
      </c>
      <c r="AV51">
        <v>1.3019926557077333</v>
      </c>
      <c r="AW51">
        <v>0.93763994839890219</v>
      </c>
      <c r="AY51">
        <v>1.0123840783607627</v>
      </c>
      <c r="AZ51">
        <v>0.95211058678257177</v>
      </c>
      <c r="BA51">
        <v>1.1221328846201557</v>
      </c>
      <c r="BB51" s="31">
        <v>1.1734290803858074</v>
      </c>
      <c r="BC51">
        <v>1.0302694265802597</v>
      </c>
    </row>
    <row r="52" spans="1:56" x14ac:dyDescent="0.25">
      <c r="A52" s="2" t="s">
        <v>574</v>
      </c>
      <c r="D52" s="114">
        <v>14680</v>
      </c>
      <c r="E52" s="114">
        <v>17791</v>
      </c>
      <c r="F52" s="115">
        <v>7379</v>
      </c>
      <c r="G52" s="115">
        <v>13474</v>
      </c>
      <c r="H52" s="115">
        <v>16413</v>
      </c>
      <c r="I52" s="115">
        <v>14593</v>
      </c>
      <c r="J52" s="115">
        <v>10511</v>
      </c>
      <c r="K52" s="115">
        <v>15411</v>
      </c>
      <c r="L52" s="115">
        <v>28083</v>
      </c>
      <c r="M52" s="115">
        <v>18526</v>
      </c>
      <c r="O52">
        <f t="shared" si="11"/>
        <v>15307.608575638242</v>
      </c>
      <c r="P52">
        <f t="shared" si="11"/>
        <v>19566.937485959694</v>
      </c>
      <c r="Q52">
        <f t="shared" si="11"/>
        <v>7810.5760007860135</v>
      </c>
      <c r="R52">
        <f t="shared" si="11"/>
        <v>13440.609795360537</v>
      </c>
      <c r="S52">
        <f t="shared" si="11"/>
        <v>15619.773771668104</v>
      </c>
      <c r="T52">
        <f t="shared" si="11"/>
        <v>13249.63520391069</v>
      </c>
      <c r="U52">
        <f t="shared" si="11"/>
        <v>10130.319971798688</v>
      </c>
      <c r="V52">
        <f t="shared" si="11"/>
        <v>15481.237252767398</v>
      </c>
      <c r="W52">
        <f t="shared" si="11"/>
        <v>28509.167075548674</v>
      </c>
      <c r="X52">
        <f t="shared" si="11"/>
        <v>18228.761078950407</v>
      </c>
      <c r="Z52">
        <f t="shared" si="13"/>
        <v>17437.27303079897</v>
      </c>
      <c r="AA52">
        <f t="shared" si="14"/>
        <v>0.87786711537984408</v>
      </c>
      <c r="AB52">
        <f t="shared" si="15"/>
        <v>1.1221328846201557</v>
      </c>
      <c r="AC52">
        <f t="shared" si="16"/>
        <v>0.44792416721298167</v>
      </c>
      <c r="AD52">
        <f t="shared" si="17"/>
        <v>0.77079769133744491</v>
      </c>
      <c r="AE52">
        <f t="shared" si="18"/>
        <v>0.89576929512311543</v>
      </c>
      <c r="AF52">
        <f t="shared" si="19"/>
        <v>0.75984560088657371</v>
      </c>
      <c r="AG52">
        <f t="shared" si="20"/>
        <v>0.58095781111563638</v>
      </c>
      <c r="AH52">
        <f t="shared" si="21"/>
        <v>0.88782444510809233</v>
      </c>
      <c r="AI52">
        <f t="shared" si="22"/>
        <v>1.634955593411523</v>
      </c>
      <c r="AJ52">
        <f t="shared" si="23"/>
        <v>1.0453905864038175</v>
      </c>
      <c r="AN52">
        <v>0.87786711537984408</v>
      </c>
      <c r="AO52">
        <v>1.1221328846201557</v>
      </c>
      <c r="AP52">
        <v>0.44792416721298167</v>
      </c>
      <c r="AQ52">
        <v>0.77079769133744491</v>
      </c>
      <c r="AR52">
        <v>0.89576929512311543</v>
      </c>
      <c r="AS52">
        <v>0.75984560088657371</v>
      </c>
      <c r="AT52">
        <v>0.58095781111563638</v>
      </c>
      <c r="AU52">
        <v>0.88782444510809233</v>
      </c>
      <c r="AV52">
        <v>1.634955593411523</v>
      </c>
      <c r="AW52">
        <v>1.0453905864038175</v>
      </c>
      <c r="AY52">
        <v>0.70731323768863541</v>
      </c>
      <c r="AZ52">
        <v>0.52314892063098983</v>
      </c>
      <c r="BA52">
        <v>0.44792416721298167</v>
      </c>
      <c r="BB52" s="31">
        <v>1.7349031050390014</v>
      </c>
      <c r="BC52">
        <v>1.1083066856829524</v>
      </c>
    </row>
    <row r="53" spans="1:56" x14ac:dyDescent="0.25">
      <c r="A53" s="2" t="s">
        <v>761</v>
      </c>
      <c r="D53" s="116">
        <v>0.51</v>
      </c>
      <c r="E53" s="116">
        <v>2.2970000000000002</v>
      </c>
      <c r="F53" s="44">
        <v>0.57799999999999996</v>
      </c>
      <c r="G53" s="44">
        <v>1.625</v>
      </c>
      <c r="H53" s="44">
        <v>0.79100000000000004</v>
      </c>
      <c r="I53" s="44">
        <v>0.88800000000000001</v>
      </c>
      <c r="J53" s="44">
        <v>0.57399999999999995</v>
      </c>
      <c r="K53" s="44">
        <v>0.3</v>
      </c>
      <c r="L53" s="44">
        <v>1.931</v>
      </c>
      <c r="M53" s="44">
        <v>0.28899999999999998</v>
      </c>
      <c r="O53">
        <f t="shared" si="11"/>
        <v>0.53180384016181903</v>
      </c>
      <c r="P53">
        <f t="shared" si="11"/>
        <v>2.5262916871029968</v>
      </c>
      <c r="Q53">
        <f t="shared" si="11"/>
        <v>0.61180551950864825</v>
      </c>
      <c r="R53">
        <f t="shared" si="11"/>
        <v>1.6209730530993671</v>
      </c>
      <c r="S53">
        <f t="shared" si="11"/>
        <v>0.75277164768107419</v>
      </c>
      <c r="T53">
        <f t="shared" si="11"/>
        <v>0.80625478387395966</v>
      </c>
      <c r="U53">
        <f t="shared" si="11"/>
        <v>0.55321127046070273</v>
      </c>
      <c r="V53">
        <f t="shared" si="11"/>
        <v>0.30136728154112119</v>
      </c>
      <c r="W53">
        <f t="shared" si="11"/>
        <v>1.9603034441792007</v>
      </c>
      <c r="X53">
        <f t="shared" si="11"/>
        <v>0.2843631626803772</v>
      </c>
      <c r="Z53" s="72">
        <f t="shared" si="13"/>
        <v>1.5290477636324078</v>
      </c>
      <c r="AA53" s="72">
        <f t="shared" si="14"/>
        <v>0.34780067229454309</v>
      </c>
      <c r="AB53" s="72">
        <f t="shared" si="15"/>
        <v>1.652199327705457</v>
      </c>
      <c r="AC53" s="72">
        <f t="shared" si="16"/>
        <v>0.40012191512921891</v>
      </c>
      <c r="AD53" s="72">
        <f t="shared" si="17"/>
        <v>1.0601193053960469</v>
      </c>
      <c r="AE53" s="72">
        <f t="shared" si="18"/>
        <v>0.49231401764245014</v>
      </c>
      <c r="AF53" s="72">
        <f t="shared" si="19"/>
        <v>0.52729208534246164</v>
      </c>
      <c r="AG53" s="72">
        <f t="shared" si="20"/>
        <v>0.3618011703875707</v>
      </c>
      <c r="AH53" s="72">
        <f t="shared" si="21"/>
        <v>0.19709474661876664</v>
      </c>
      <c r="AI53" s="72">
        <f t="shared" si="22"/>
        <v>1.2820419942424175</v>
      </c>
      <c r="AJ53" s="72">
        <f t="shared" si="23"/>
        <v>0.18597402216190009</v>
      </c>
      <c r="AK53" t="s">
        <v>766</v>
      </c>
      <c r="AN53" s="31">
        <v>0.82657091961419249</v>
      </c>
      <c r="AO53" s="31">
        <v>1.1734290803858074</v>
      </c>
      <c r="AP53" s="31">
        <v>1.7349031050390014</v>
      </c>
      <c r="AQ53" s="31">
        <v>0.3725458869437443</v>
      </c>
      <c r="AR53" s="31">
        <v>1.7395165141594009</v>
      </c>
      <c r="AS53" s="31">
        <v>1.2784566728484932</v>
      </c>
      <c r="AT53" s="31">
        <v>2.7066937020417168</v>
      </c>
      <c r="AU53" s="31">
        <v>2.77905614912423</v>
      </c>
      <c r="AV53" s="31">
        <v>4.5126357961537975</v>
      </c>
      <c r="AW53" s="31">
        <v>3.2266018239177612</v>
      </c>
      <c r="AY53">
        <v>1.216745679489345</v>
      </c>
      <c r="AZ53">
        <v>1.105696354313088</v>
      </c>
      <c r="BA53">
        <v>0.77079769133744491</v>
      </c>
      <c r="BB53" s="31">
        <v>0.3725458869437443</v>
      </c>
      <c r="BC53">
        <v>0.67882220365996515</v>
      </c>
    </row>
    <row r="54" spans="1:56" x14ac:dyDescent="0.25">
      <c r="A54" s="2" t="s">
        <v>762</v>
      </c>
      <c r="D54" s="114">
        <v>4194</v>
      </c>
      <c r="E54" s="114">
        <v>5645</v>
      </c>
      <c r="F54" s="115">
        <v>8672</v>
      </c>
      <c r="G54" s="115">
        <v>1976</v>
      </c>
      <c r="H54" s="115">
        <v>9671</v>
      </c>
      <c r="I54" s="115">
        <v>7450</v>
      </c>
      <c r="J54" s="115">
        <v>14859</v>
      </c>
      <c r="K54" s="115">
        <v>14637</v>
      </c>
      <c r="L54" s="115">
        <v>23519</v>
      </c>
      <c r="M54" s="115">
        <v>17350</v>
      </c>
      <c r="O54">
        <f t="shared" si="11"/>
        <v>4373.3045208601352</v>
      </c>
      <c r="P54">
        <f t="shared" si="11"/>
        <v>6208.496549280112</v>
      </c>
      <c r="Q54">
        <f t="shared" si="11"/>
        <v>9179.1997667456708</v>
      </c>
      <c r="R54">
        <f t="shared" si="11"/>
        <v>1971.1032325688304</v>
      </c>
      <c r="S54">
        <f t="shared" si="11"/>
        <v>9203.6088555292899</v>
      </c>
      <c r="T54">
        <f t="shared" si="11"/>
        <v>6764.1870944380626</v>
      </c>
      <c r="U54">
        <f t="shared" si="11"/>
        <v>14320.847156403453</v>
      </c>
      <c r="V54">
        <f t="shared" si="11"/>
        <v>14703.709666391305</v>
      </c>
      <c r="W54">
        <f t="shared" si="11"/>
        <v>23875.90714844672</v>
      </c>
      <c r="X54">
        <f t="shared" si="11"/>
        <v>17071.62931662472</v>
      </c>
      <c r="Z54">
        <f t="shared" si="13"/>
        <v>5290.9005350701236</v>
      </c>
      <c r="AA54" s="31">
        <f t="shared" si="14"/>
        <v>0.82657091961419249</v>
      </c>
      <c r="AB54" s="31">
        <f t="shared" si="15"/>
        <v>1.1734290803858074</v>
      </c>
      <c r="AC54" s="31">
        <f t="shared" si="16"/>
        <v>1.7349031050390014</v>
      </c>
      <c r="AD54" s="31">
        <f t="shared" si="17"/>
        <v>0.3725458869437443</v>
      </c>
      <c r="AE54" s="31">
        <f t="shared" si="18"/>
        <v>1.7395165141594009</v>
      </c>
      <c r="AF54" s="31">
        <f t="shared" si="19"/>
        <v>1.2784566728484932</v>
      </c>
      <c r="AG54" s="31">
        <f t="shared" si="20"/>
        <v>2.7066937020417168</v>
      </c>
      <c r="AH54" s="31">
        <f t="shared" si="21"/>
        <v>2.77905614912423</v>
      </c>
      <c r="AI54" s="31">
        <f t="shared" si="22"/>
        <v>4.5126357961537975</v>
      </c>
      <c r="AJ54" s="31">
        <f t="shared" si="23"/>
        <v>3.2266018239177612</v>
      </c>
      <c r="AL54" t="s">
        <v>769</v>
      </c>
      <c r="AN54">
        <v>0.96973057341974023</v>
      </c>
      <c r="AO54">
        <v>1.0302694265802597</v>
      </c>
      <c r="AP54">
        <v>1.1083066856829524</v>
      </c>
      <c r="AQ54">
        <v>0.67882220365996515</v>
      </c>
      <c r="AR54">
        <v>0.61370491766651047</v>
      </c>
      <c r="AS54">
        <v>0.42372224953679272</v>
      </c>
      <c r="AT54">
        <v>0.88647736340351357</v>
      </c>
      <c r="AU54">
        <v>0.90693406568063673</v>
      </c>
      <c r="AV54">
        <v>0.69428105068477042</v>
      </c>
      <c r="AW54">
        <v>1.3208126303773506</v>
      </c>
      <c r="AY54">
        <v>0.81589516872576096</v>
      </c>
      <c r="AZ54">
        <v>0.88808003035828065</v>
      </c>
      <c r="BA54">
        <v>0.89576929512311543</v>
      </c>
      <c r="BB54" s="31">
        <v>1.7395165141594009</v>
      </c>
      <c r="BC54">
        <v>0.61370491766651047</v>
      </c>
    </row>
    <row r="55" spans="1:56" x14ac:dyDescent="0.25">
      <c r="A55" s="2"/>
      <c r="D55" s="80"/>
      <c r="E55" s="2"/>
      <c r="AJ55" t="s">
        <v>770</v>
      </c>
      <c r="AY55">
        <v>0.75077888816721194</v>
      </c>
      <c r="AZ55">
        <v>0.8186605441551259</v>
      </c>
      <c r="BA55">
        <v>0.75984560088657371</v>
      </c>
      <c r="BB55" s="31">
        <v>1.2784566728484932</v>
      </c>
      <c r="BC55">
        <v>0.42372224953679272</v>
      </c>
    </row>
    <row r="56" spans="1:56" x14ac:dyDescent="0.25">
      <c r="A56" s="2"/>
      <c r="D56" s="80"/>
      <c r="E56" s="2"/>
      <c r="AN56">
        <f>+(AN52-AN53)/(AO53-AN53)</f>
        <v>0.14788810403520253</v>
      </c>
      <c r="AO56">
        <f>+(AO53-AO52)/(AO53-AN53)</f>
        <v>0.14788810403520283</v>
      </c>
      <c r="AP56">
        <f>+(AP52-AQ53)/(AP53-AQ53)</f>
        <v>5.532930663708413E-2</v>
      </c>
      <c r="AQ56">
        <f>+(AP53-AQ50)/(AP53-AQ53)</f>
        <v>0.38033888518174713</v>
      </c>
      <c r="AR56">
        <f>+(AR54-AS54)/(AR53-AS54)</f>
        <v>0.14438630205171776</v>
      </c>
      <c r="AS56">
        <f>+(AR53-AS53)/(AR53-AS54)</f>
        <v>0.35040420353492524</v>
      </c>
      <c r="AT56">
        <f>+(AU51-AT51)/(AU53-AT51)</f>
        <v>0.1108341727877573</v>
      </c>
      <c r="AU56">
        <f>+(AU53-AT53)/(AU53-AT51)</f>
        <v>3.0055068789315804E-2</v>
      </c>
      <c r="AV56">
        <f>+(AW51-AV54)/(AV53-AV54)</f>
        <v>6.3733967621240187E-2</v>
      </c>
      <c r="AW56">
        <f>+(AV53-AW53)/(AV53-AV54)</f>
        <v>0.33680316732280635</v>
      </c>
      <c r="AY56">
        <v>0.65672880593021643</v>
      </c>
      <c r="AZ56">
        <v>0.37139414742429733</v>
      </c>
      <c r="BA56">
        <v>0.58095781111563638</v>
      </c>
      <c r="BB56" s="31">
        <v>2.7066937020417168</v>
      </c>
      <c r="BC56">
        <v>0.88647736340351357</v>
      </c>
    </row>
    <row r="57" spans="1:56" x14ac:dyDescent="0.25">
      <c r="A57" s="2" t="s">
        <v>578</v>
      </c>
      <c r="D57" s="118">
        <v>0.54800000000000004</v>
      </c>
      <c r="E57" s="2">
        <v>0.55200000000000005</v>
      </c>
      <c r="F57">
        <v>0.61699999999999999</v>
      </c>
      <c r="G57">
        <v>0.40100000000000002</v>
      </c>
      <c r="H57">
        <v>0.38</v>
      </c>
      <c r="I57">
        <v>0.27500000000000002</v>
      </c>
      <c r="J57">
        <v>0.54200000000000004</v>
      </c>
      <c r="K57">
        <v>0.53200000000000003</v>
      </c>
      <c r="L57">
        <v>0.40300000000000002</v>
      </c>
      <c r="M57">
        <v>0.79100000000000004</v>
      </c>
      <c r="O57">
        <f t="shared" ref="O57:X57" si="24">D57/W$1</f>
        <v>0.57142844001701343</v>
      </c>
      <c r="P57">
        <f t="shared" si="24"/>
        <v>0.6071018769180907</v>
      </c>
      <c r="Q57">
        <f t="shared" si="24"/>
        <v>0.65308651476961244</v>
      </c>
      <c r="R57">
        <f t="shared" si="24"/>
        <v>0.40000627341098227</v>
      </c>
      <c r="S57">
        <f t="shared" si="24"/>
        <v>0.3616349255610723</v>
      </c>
      <c r="T57">
        <f t="shared" si="24"/>
        <v>0.24968475851952582</v>
      </c>
      <c r="U57">
        <f t="shared" si="24"/>
        <v>0.52237022402386923</v>
      </c>
      <c r="V57">
        <f t="shared" si="24"/>
        <v>0.53442464593292172</v>
      </c>
      <c r="W57">
        <f t="shared" si="24"/>
        <v>0.40911563335277984</v>
      </c>
      <c r="X57">
        <f t="shared" si="24"/>
        <v>0.77830886394525389</v>
      </c>
      <c r="Z57">
        <f t="shared" si="13"/>
        <v>0.58926515846755212</v>
      </c>
      <c r="AA57">
        <f t="shared" si="14"/>
        <v>0.96973057341974023</v>
      </c>
      <c r="AB57">
        <f t="shared" si="15"/>
        <v>1.0302694265802597</v>
      </c>
      <c r="AC57">
        <f t="shared" si="16"/>
        <v>1.1083066856829524</v>
      </c>
      <c r="AD57">
        <f t="shared" si="17"/>
        <v>0.67882220365996515</v>
      </c>
      <c r="AE57">
        <f t="shared" si="18"/>
        <v>0.61370491766651047</v>
      </c>
      <c r="AF57">
        <f t="shared" si="19"/>
        <v>0.42372224953679272</v>
      </c>
      <c r="AG57">
        <f t="shared" si="20"/>
        <v>0.88647736340351357</v>
      </c>
      <c r="AH57">
        <f t="shared" si="21"/>
        <v>0.90693406568063673</v>
      </c>
      <c r="AI57">
        <f t="shared" si="22"/>
        <v>0.69428105068477042</v>
      </c>
      <c r="AJ57">
        <f t="shared" si="23"/>
        <v>1.3208126303773506</v>
      </c>
      <c r="AN57" t="s">
        <v>768</v>
      </c>
      <c r="AY57">
        <v>1.023221585505655</v>
      </c>
      <c r="AZ57">
        <v>0.63824537373522527</v>
      </c>
      <c r="BA57">
        <v>0.88782444510809233</v>
      </c>
      <c r="BB57" s="31">
        <v>2.77905614912423</v>
      </c>
      <c r="BC57">
        <v>0.90693406568063673</v>
      </c>
    </row>
    <row r="58" spans="1:56" x14ac:dyDescent="0.25">
      <c r="A58" s="121" t="s">
        <v>763</v>
      </c>
      <c r="B58" s="80"/>
      <c r="C58" s="2"/>
      <c r="V58" s="2"/>
      <c r="AM58" s="2" t="s">
        <v>771</v>
      </c>
      <c r="AN58" s="2">
        <f>AVERAGE(AN50:AO50)</f>
        <v>1</v>
      </c>
      <c r="AO58" s="2">
        <f>STDEV(AN50:AO50)/SQRT(2)</f>
        <v>1.2384078360762774E-2</v>
      </c>
      <c r="AP58" s="2">
        <f>AVERAGE(AP50:AQ50)</f>
        <v>0.96202945858899014</v>
      </c>
      <c r="AQ58" s="2">
        <f>STDEV(AP50:AQ50)/SQRT(2)</f>
        <v>0.25471622090035506</v>
      </c>
      <c r="AR58" s="2">
        <f>AVERAGE(AR50:AS50)</f>
        <v>0.78333702844648645</v>
      </c>
      <c r="AS58" s="2">
        <f>STDEV(AR50:AS50)/SQRT(2)</f>
        <v>3.2558140279274499E-2</v>
      </c>
      <c r="AT58" s="2">
        <f>AVERAGE(AT50:AU50)</f>
        <v>0.83997519571793577</v>
      </c>
      <c r="AU58" s="2">
        <f>STDEV(AT50:AU50)/SQRT(2)</f>
        <v>0.18324638978771901</v>
      </c>
      <c r="AV58" s="2">
        <f>AVERAGE(AV50:AW50)</f>
        <v>1.2903871087286043</v>
      </c>
      <c r="AW58" s="2">
        <f>STDEV(AV50:AW50)/SQRT(2)</f>
        <v>0.24591147900595281</v>
      </c>
      <c r="AY58">
        <v>1.5362985877345567</v>
      </c>
      <c r="AZ58">
        <v>1.3019926557077333</v>
      </c>
      <c r="BA58">
        <v>1.634955593411523</v>
      </c>
      <c r="BB58" s="31">
        <v>4.5126357961537975</v>
      </c>
      <c r="BC58">
        <v>0.69428105068477042</v>
      </c>
    </row>
    <row r="59" spans="1:56" x14ac:dyDescent="0.25">
      <c r="A59" s="121" t="s">
        <v>778</v>
      </c>
      <c r="B59" s="80"/>
      <c r="C59" s="96" t="s">
        <v>794</v>
      </c>
      <c r="V59" s="2"/>
      <c r="AM59" s="2" t="s">
        <v>398</v>
      </c>
      <c r="AN59" s="2">
        <f>AVERAGE(AN51:AO51)</f>
        <v>1</v>
      </c>
      <c r="AO59" s="2">
        <f>STDEV(AN51:AO51)/SQRT(2)</f>
        <v>4.7889413217428178E-2</v>
      </c>
      <c r="AP59" s="2">
        <f>AVERAGE(AP51:AQ51)</f>
        <v>0.81442263747203891</v>
      </c>
      <c r="AQ59" s="2">
        <f>STDEV(AP51:AQ51)/SQRT(2)</f>
        <v>0.29127371684104908</v>
      </c>
      <c r="AR59" s="2">
        <f>AVERAGE(AR51:AS51)</f>
        <v>0.85337028725670327</v>
      </c>
      <c r="AS59" s="2">
        <f>STDEV(AR51:AS51)/SQRT(2)</f>
        <v>3.4709743101577366E-2</v>
      </c>
      <c r="AT59" s="2">
        <f>AVERAGE(AT51:AU51)</f>
        <v>0.5048197605797613</v>
      </c>
      <c r="AU59" s="2">
        <f>STDEV(AT51:AU51)/SQRT(2)</f>
        <v>0.13342561315546395</v>
      </c>
      <c r="AV59" s="2">
        <f>AVERAGE(AV51:AW51)</f>
        <v>1.1198163020533176</v>
      </c>
      <c r="AW59" s="2">
        <f>STDEV(AV51:AW51)/SQRT(2)</f>
        <v>0.18217635365441637</v>
      </c>
      <c r="AY59">
        <v>1.0444756297226521</v>
      </c>
      <c r="AZ59">
        <v>0.93763994839890219</v>
      </c>
      <c r="BA59">
        <v>1.0453905864038175</v>
      </c>
      <c r="BB59" s="31">
        <v>3.2266018239177612</v>
      </c>
      <c r="BC59">
        <v>1.3208126303773506</v>
      </c>
    </row>
    <row r="60" spans="1:56" x14ac:dyDescent="0.25">
      <c r="A60" s="2"/>
      <c r="B60" s="80"/>
      <c r="C60" s="42" t="s">
        <v>795</v>
      </c>
      <c r="D60" s="52" t="s">
        <v>808</v>
      </c>
      <c r="E60" s="52"/>
      <c r="V60" s="2"/>
      <c r="AN60" s="2">
        <f>AVERAGE(AN52:AO52)</f>
        <v>0.99999999999999989</v>
      </c>
      <c r="AO60" s="2">
        <f>STDEV(AN52:AO52)/SQRT(2)</f>
        <v>0.12213288462015542</v>
      </c>
      <c r="AP60" s="2">
        <f>AVERAGE(AP52:AQ52)</f>
        <v>0.60936092927521335</v>
      </c>
      <c r="AQ60" s="2">
        <f>STDEV(AP52:AQ52)/SQRT(2)</f>
        <v>0.16143676206223143</v>
      </c>
      <c r="AR60" s="2">
        <f>AVERAGE(AR52:AS52)</f>
        <v>0.82780744800484451</v>
      </c>
      <c r="AS60" s="2">
        <f>STDEV(AR52:AS52)/SQRT(2)</f>
        <v>6.7961847118270857E-2</v>
      </c>
      <c r="AT60" s="2">
        <f>AVERAGE(AT52:AU52)</f>
        <v>0.73439112811186436</v>
      </c>
      <c r="AU60" s="2">
        <f>STDEV(AT52:AU52)/SQRT(2)</f>
        <v>0.15343331699622786</v>
      </c>
      <c r="AV60" s="2">
        <f>AVERAGE(AV52:AW52)</f>
        <v>1.3401730899076703</v>
      </c>
      <c r="AW60" s="2">
        <f>STDEV(AV52:AW52)/SQRT(2)</f>
        <v>0.29478250350385266</v>
      </c>
    </row>
    <row r="61" spans="1:56" x14ac:dyDescent="0.25">
      <c r="A61" s="2"/>
      <c r="B61" s="80"/>
      <c r="C61" s="2"/>
      <c r="V61" s="2"/>
      <c r="AN61" s="31">
        <f>AVERAGE(AN53:AO53)</f>
        <v>1</v>
      </c>
      <c r="AO61" s="2">
        <f>STDEV(AN53:AO53)/SQRT(2)</f>
        <v>0.17342908038580676</v>
      </c>
      <c r="AP61" s="2">
        <f>AVERAGE(AP53:AQ53)</f>
        <v>1.0537244959913727</v>
      </c>
      <c r="AQ61" s="2">
        <f>STDEV(AP53:AQ53)/SQRT(2)</f>
        <v>0.68117860904762861</v>
      </c>
      <c r="AR61" s="31">
        <f>AVERAGE(AR53:AS53)</f>
        <v>1.508986593503947</v>
      </c>
      <c r="AS61" s="2">
        <f>STDEV(AR53:AS53)/SQRT(2)</f>
        <v>0.2305299206554538</v>
      </c>
      <c r="AT61" s="31">
        <f>AVERAGE(AT53:AU53)</f>
        <v>2.7428749255829734</v>
      </c>
      <c r="AU61" s="2">
        <f>STDEV(AT53:AU53)/SQRT(2)</f>
        <v>3.6181223541256635E-2</v>
      </c>
      <c r="AV61" s="31">
        <f>AVERAGE(AV53:AW53)</f>
        <v>3.8696188100357793</v>
      </c>
      <c r="AW61" s="2">
        <f>STDEV(AV53:AW53)/SQRT(2)</f>
        <v>0.64301698611801894</v>
      </c>
    </row>
    <row r="62" spans="1:56" x14ac:dyDescent="0.25">
      <c r="A62" s="2"/>
      <c r="B62" s="80"/>
      <c r="C62" s="2"/>
      <c r="V62" s="2"/>
      <c r="AN62" s="2">
        <f>AVERAGE(AN54:AO54)</f>
        <v>1</v>
      </c>
      <c r="AO62" s="2">
        <f>STDEV(AN54:AO54)/SQRT(2)</f>
        <v>3.0269426580259714E-2</v>
      </c>
      <c r="AP62" s="2">
        <f>AVERAGE(AP54:AQ54)</f>
        <v>0.89356444467145879</v>
      </c>
      <c r="AQ62" s="2">
        <f>STDEV(AP54:AQ54)/SQRT(2)</f>
        <v>0.21474224101149342</v>
      </c>
      <c r="AR62" s="2">
        <f>AVERAGE(AR54:AS54)</f>
        <v>0.51871358360165165</v>
      </c>
      <c r="AS62" s="2">
        <f>STDEV(AR54:AS54)/SQRT(2)</f>
        <v>9.4991334064858587E-2</v>
      </c>
      <c r="AT62" s="2">
        <f>AVERAGE(AT54:AU54)</f>
        <v>0.89670571454207515</v>
      </c>
      <c r="AU62" s="2">
        <f>STDEV(AT54:AU54)/SQRT(2)</f>
        <v>1.0228351138561576E-2</v>
      </c>
      <c r="AV62" s="2">
        <f>AVERAGE(AV54:AW54)</f>
        <v>1.0075468405310606</v>
      </c>
      <c r="AW62" s="2">
        <f>STDEV(AV54:AW54)/SQRT(2)</f>
        <v>0.31326578984628978</v>
      </c>
    </row>
    <row r="63" spans="1:56" x14ac:dyDescent="0.25">
      <c r="A63" s="2"/>
      <c r="B63" s="80"/>
      <c r="C63" s="2"/>
      <c r="V63" s="2"/>
    </row>
    <row r="64" spans="1:56" x14ac:dyDescent="0.25">
      <c r="A64" s="2"/>
      <c r="B64" s="80"/>
      <c r="C64" s="2"/>
      <c r="V64" s="2"/>
      <c r="AM64" t="s">
        <v>772</v>
      </c>
      <c r="AX64" s="120" t="s">
        <v>774</v>
      </c>
      <c r="AY64" s="120"/>
      <c r="AZ64" s="120"/>
      <c r="BA64" s="120"/>
      <c r="BB64" s="120" t="s">
        <v>773</v>
      </c>
      <c r="BC64" s="120"/>
      <c r="BD64" s="120"/>
    </row>
    <row r="65" spans="1:56" x14ac:dyDescent="0.25">
      <c r="A65" s="2"/>
      <c r="B65" s="80"/>
      <c r="C65" s="2"/>
      <c r="V65" s="2"/>
      <c r="AM65" t="s">
        <v>628</v>
      </c>
      <c r="AN65" s="2">
        <f>AVERAGE(AN50:AO54)</f>
        <v>0.99999999999999978</v>
      </c>
      <c r="AP65" s="120">
        <f>AVERAGE(AP50:AQ54)</f>
        <v>0.86662039319981488</v>
      </c>
      <c r="AR65" s="120">
        <f>AVERAGE(AR50:AS54)</f>
        <v>0.89844298816272661</v>
      </c>
      <c r="AT65" s="2">
        <f>AVERAGE(AT50:AU54)</f>
        <v>1.1437533449069219</v>
      </c>
      <c r="AV65" s="120">
        <f>AVERAGE(AV50:AW54)</f>
        <v>1.7255084302512866</v>
      </c>
      <c r="AX65" s="120" t="s">
        <v>775</v>
      </c>
      <c r="AY65" s="120"/>
    </row>
    <row r="66" spans="1:56" x14ac:dyDescent="0.25">
      <c r="AD66">
        <v>0.8186605441551259</v>
      </c>
      <c r="AE66">
        <v>0.75984560088657371</v>
      </c>
      <c r="AF66">
        <v>0.75077888816721194</v>
      </c>
      <c r="AG66">
        <v>0.42372224953679272</v>
      </c>
      <c r="AI66">
        <v>0.96973057341974023</v>
      </c>
      <c r="AM66" t="s">
        <v>398</v>
      </c>
      <c r="AN66" s="2">
        <f>STDEV(AN50:AO54)/SQRT(10)</f>
        <v>3.2781121569098265E-2</v>
      </c>
      <c r="AP66" s="120">
        <f>STDEV(AP50:AQ54)/SQRT(10)</f>
        <v>0.1333037418318998</v>
      </c>
      <c r="AR66" s="120">
        <f>STDEV(AR50:AS54)/SQRT(10)</f>
        <v>0.11607270076858463</v>
      </c>
      <c r="AT66" s="2">
        <f>STDEV(AT50:AU54)/SQRT(10)</f>
        <v>0.27335992519356955</v>
      </c>
      <c r="AV66" s="120">
        <f>STDEV(AV50:AW54)/SQRT(10)</f>
        <v>0.38033665529865585</v>
      </c>
    </row>
    <row r="67" spans="1:56" x14ac:dyDescent="0.25">
      <c r="E67" t="s">
        <v>679</v>
      </c>
      <c r="F67" t="s">
        <v>680</v>
      </c>
      <c r="G67" t="s">
        <v>681</v>
      </c>
      <c r="H67" t="s">
        <v>682</v>
      </c>
      <c r="I67" t="s">
        <v>568</v>
      </c>
      <c r="L67" t="s">
        <v>585</v>
      </c>
      <c r="AD67">
        <v>0.37139414742429733</v>
      </c>
      <c r="AE67">
        <v>0.58095781111563638</v>
      </c>
      <c r="AF67">
        <v>0.65672880593021643</v>
      </c>
      <c r="AG67">
        <v>0.88647736340351357</v>
      </c>
      <c r="AI67">
        <v>1.0302694265802597</v>
      </c>
      <c r="AM67" t="s">
        <v>793</v>
      </c>
    </row>
    <row r="68" spans="1:56" x14ac:dyDescent="0.25">
      <c r="D68">
        <v>0</v>
      </c>
      <c r="E68">
        <v>1.0478894132174281</v>
      </c>
      <c r="I68">
        <v>1.0478894132174281</v>
      </c>
      <c r="L68">
        <v>1.0361481914434407</v>
      </c>
      <c r="AD68">
        <v>0.63824537373522527</v>
      </c>
      <c r="AE68">
        <v>0.88782444510809233</v>
      </c>
      <c r="AF68">
        <v>1.023221585505655</v>
      </c>
      <c r="AG68">
        <v>0.90693406568063673</v>
      </c>
      <c r="AI68">
        <v>1.1083066856829524</v>
      </c>
      <c r="AM68" s="2" t="s">
        <v>776</v>
      </c>
      <c r="AN68" s="2"/>
      <c r="AO68" s="2"/>
      <c r="AP68" s="2"/>
      <c r="AQ68" s="2"/>
      <c r="AR68" s="2"/>
      <c r="AS68" s="2"/>
      <c r="AT68" s="2"/>
      <c r="AU68" s="2"/>
      <c r="AV68" s="2"/>
    </row>
    <row r="69" spans="1:56" x14ac:dyDescent="0.25">
      <c r="D69">
        <v>0</v>
      </c>
      <c r="E69">
        <v>0.95211058678257177</v>
      </c>
      <c r="I69">
        <v>0.95211058678257177</v>
      </c>
      <c r="L69">
        <v>0.9638518085565595</v>
      </c>
      <c r="AD69">
        <v>1.3019926557077333</v>
      </c>
      <c r="AE69">
        <v>1.634955593411523</v>
      </c>
      <c r="AF69">
        <v>1.5362985877345567</v>
      </c>
      <c r="AG69">
        <v>0.69428105068477042</v>
      </c>
      <c r="AI69">
        <v>0.67882220365996515</v>
      </c>
      <c r="AM69" s="2"/>
      <c r="AN69" s="2">
        <f>AVERAGE(AN50:AO52,AN54:AO54)</f>
        <v>0.99999999999999989</v>
      </c>
      <c r="AO69" s="2"/>
      <c r="AP69" s="2">
        <f>AVERAGE(AP50:AQ52,AP54:AQ54)</f>
        <v>0.81984436750192535</v>
      </c>
      <c r="AQ69" s="2"/>
      <c r="AR69" s="2">
        <f>AVERAGE(AR50:AS52,AR54:AS54)</f>
        <v>0.74580708682742147</v>
      </c>
      <c r="AS69" s="2"/>
      <c r="AT69" s="2">
        <f>AVERAGE(AT50:AU52,AT54:AU54)</f>
        <v>0.74397294973790906</v>
      </c>
      <c r="AU69" s="2"/>
      <c r="AV69" s="2">
        <f>AVERAGE(AV50:AW52,AV54:AW54)</f>
        <v>1.1894808353051631</v>
      </c>
      <c r="AX69" s="120" t="s">
        <v>757</v>
      </c>
      <c r="AY69" s="120"/>
      <c r="AZ69" s="120"/>
      <c r="BA69" s="120"/>
      <c r="BB69" s="120" t="s">
        <v>756</v>
      </c>
      <c r="BC69" s="120"/>
      <c r="BD69" s="120"/>
    </row>
    <row r="70" spans="1:56" x14ac:dyDescent="0.25">
      <c r="D70">
        <v>0</v>
      </c>
      <c r="F70">
        <v>0.87786711537984408</v>
      </c>
      <c r="I70">
        <v>0.87786711537984408</v>
      </c>
      <c r="AD70">
        <v>0.93763994839890219</v>
      </c>
      <c r="AE70">
        <v>1.0453905864038175</v>
      </c>
      <c r="AF70">
        <v>1.0444756297226521</v>
      </c>
      <c r="AG70">
        <v>1.3208126303773506</v>
      </c>
      <c r="AI70">
        <v>0.61370491766651047</v>
      </c>
      <c r="AM70" s="2"/>
      <c r="AN70" s="2">
        <f>STDEV(AN50:AO52,AN54:AO54)/SQRT(8)</f>
        <v>2.5550678622727363E-2</v>
      </c>
      <c r="AO70" s="2"/>
      <c r="AP70" s="2">
        <f>STDEV(AP50:AQ52,AP54:AQ54)/SQRT(8)</f>
        <v>0.10209951594286883</v>
      </c>
      <c r="AQ70" s="2"/>
      <c r="AR70" s="2">
        <f>STDEV(AR50:AS52,AR54:AS54)/SQRT(8)</f>
        <v>5.5799648623084612E-2</v>
      </c>
      <c r="AS70" s="2"/>
      <c r="AT70" s="2">
        <f>STDEV(AT50:AU52,AT54:AU54)/SQRT(8)</f>
        <v>7.6731866963505632E-2</v>
      </c>
      <c r="AU70" s="2"/>
      <c r="AV70" s="2">
        <f>STDEV(AV50:AW52,AV54:AW54)/SQRT(8)</f>
        <v>0.11172929914670472</v>
      </c>
    </row>
    <row r="71" spans="1:56" x14ac:dyDescent="0.25">
      <c r="D71">
        <v>0</v>
      </c>
      <c r="F71">
        <v>1.1221328846201557</v>
      </c>
      <c r="I71">
        <v>1.1221328846201557</v>
      </c>
      <c r="AI71">
        <v>0.42372224953679272</v>
      </c>
      <c r="AM71" s="2" t="s">
        <v>777</v>
      </c>
      <c r="AN71" s="2"/>
      <c r="AO71" s="2"/>
      <c r="AP71" s="2"/>
      <c r="AQ71" s="2"/>
      <c r="AR71" s="2"/>
      <c r="AS71" s="2"/>
      <c r="AT71" s="2"/>
      <c r="AU71" s="2"/>
      <c r="AV71" s="2"/>
    </row>
    <row r="72" spans="1:56" x14ac:dyDescent="0.25">
      <c r="D72">
        <v>0</v>
      </c>
      <c r="G72">
        <v>0.98761592163923717</v>
      </c>
      <c r="I72">
        <v>0.98761592163923717</v>
      </c>
      <c r="AI72">
        <v>0.88647736340351357</v>
      </c>
      <c r="AM72" s="2"/>
      <c r="AN72" s="2">
        <f>AVERAGE(AN53:AO53)</f>
        <v>1</v>
      </c>
      <c r="AO72" s="2"/>
      <c r="AP72" s="2">
        <f>AVERAGE(AP53:AQ53)</f>
        <v>1.0537244959913727</v>
      </c>
      <c r="AQ72" s="2"/>
      <c r="AR72" s="2">
        <f>AVERAGE(AR53:AS53)</f>
        <v>1.508986593503947</v>
      </c>
      <c r="AS72" s="2"/>
      <c r="AT72" s="2">
        <f>AVERAGE(AT53:AU53)</f>
        <v>2.7428749255829734</v>
      </c>
      <c r="AU72" s="2"/>
      <c r="AV72" s="2">
        <f>AVERAGE(AV53:AW53)</f>
        <v>3.8696188100357793</v>
      </c>
      <c r="AX72" s="120" t="s">
        <v>495</v>
      </c>
      <c r="AY72" s="120"/>
      <c r="AZ72" s="120"/>
      <c r="BA72" s="120"/>
      <c r="BB72" s="120" t="s">
        <v>416</v>
      </c>
      <c r="BC72" s="120"/>
      <c r="BD72" s="120"/>
    </row>
    <row r="73" spans="1:56" x14ac:dyDescent="0.25">
      <c r="D73">
        <v>0</v>
      </c>
      <c r="G73">
        <v>1.0123840783607627</v>
      </c>
      <c r="I73">
        <v>1.0123840783607627</v>
      </c>
      <c r="AI73">
        <v>0.90693406568063673</v>
      </c>
      <c r="AM73" s="2"/>
      <c r="AN73" s="2">
        <f>STDEV(AN53:AO53)/SQRT(2)</f>
        <v>0.17342908038580676</v>
      </c>
      <c r="AO73" s="2"/>
      <c r="AP73" s="2">
        <f>STDEV(AP53:AQ53)/SQRT(2)</f>
        <v>0.68117860904762861</v>
      </c>
      <c r="AQ73" s="2"/>
      <c r="AR73" s="2">
        <f>STDEV(AR53:AS53)/SQRT(2)</f>
        <v>0.2305299206554538</v>
      </c>
      <c r="AS73" s="2"/>
      <c r="AT73" s="2">
        <f>STDEV(AT53:AU53)/SQRT(2)</f>
        <v>3.6181223541256635E-2</v>
      </c>
      <c r="AU73" s="2"/>
      <c r="AV73" s="2">
        <f>STDEV(AV53:AW53)/SQRT(2)</f>
        <v>0.64301698611801894</v>
      </c>
    </row>
    <row r="74" spans="1:56" x14ac:dyDescent="0.25">
      <c r="D74">
        <v>1</v>
      </c>
      <c r="E74">
        <v>0.52314892063098983</v>
      </c>
      <c r="J74">
        <v>0.52314892063098983</v>
      </c>
      <c r="L74">
        <v>0.92085469896166905</v>
      </c>
      <c r="AI74">
        <v>0.69428105068477042</v>
      </c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56" x14ac:dyDescent="0.25">
      <c r="D75">
        <v>1</v>
      </c>
      <c r="E75">
        <v>1.105696354313088</v>
      </c>
      <c r="I75">
        <v>1.105696354313088</v>
      </c>
      <c r="L75">
        <v>1.0528793303777175</v>
      </c>
      <c r="AI75">
        <v>1.3208126303773506</v>
      </c>
    </row>
    <row r="76" spans="1:56" x14ac:dyDescent="0.25">
      <c r="D76">
        <v>1</v>
      </c>
      <c r="F76">
        <v>0.44792416721298167</v>
      </c>
      <c r="J76">
        <v>0.44792416721298167</v>
      </c>
      <c r="AM76" s="42" t="s">
        <v>806</v>
      </c>
      <c r="AN76" s="42"/>
      <c r="AO76" s="42"/>
      <c r="AP76" s="42" t="s">
        <v>807</v>
      </c>
    </row>
    <row r="77" spans="1:56" x14ac:dyDescent="0.25">
      <c r="D77">
        <v>1</v>
      </c>
      <c r="F77">
        <v>0.77079769133744491</v>
      </c>
      <c r="I77">
        <v>0.77079769133744491</v>
      </c>
      <c r="AM77" t="s">
        <v>628</v>
      </c>
      <c r="AN77" s="2">
        <f>AVERAGE(AA50:AB57)</f>
        <v>0.99999999999999989</v>
      </c>
      <c r="AP77" s="42">
        <f>AVERAGE(AC50:AD57)</f>
        <v>0.84387042937695134</v>
      </c>
      <c r="AR77" s="42">
        <f>AVERAGE(AE50:AF57)</f>
        <v>0.83366966538434817</v>
      </c>
      <c r="AT77" s="2">
        <f>AVERAGE(AG50:AH57)</f>
        <v>0.99970244717296308</v>
      </c>
      <c r="AV77" s="42">
        <f>AVERAGE(AI50:AJ57)</f>
        <v>1.5602583599097652</v>
      </c>
      <c r="AX77" s="42" t="s">
        <v>805</v>
      </c>
      <c r="AY77" s="42"/>
      <c r="AZ77" s="42"/>
      <c r="BA77" s="42"/>
    </row>
    <row r="78" spans="1:56" x14ac:dyDescent="0.25">
      <c r="D78">
        <v>1</v>
      </c>
      <c r="G78">
        <v>0.70731323768863541</v>
      </c>
      <c r="I78">
        <v>0.70731323768863541</v>
      </c>
      <c r="AM78" t="s">
        <v>398</v>
      </c>
      <c r="AN78" s="2">
        <f>STDEV(AA50:AB57)/SQRT(12)</f>
        <v>8.4720668471159902E-2</v>
      </c>
      <c r="AP78" s="42">
        <f>STDEV(AC50:AD57)/SQRT(12)</f>
        <v>0.11832613544873676</v>
      </c>
      <c r="AR78" s="42">
        <f>STDEV(AE50:AF57)/SQRT(12)</f>
        <v>0.10534593809924582</v>
      </c>
      <c r="AT78" s="2">
        <f>STDEV(AG50:AH57)/SQRT(12)</f>
        <v>0.24593532277474503</v>
      </c>
      <c r="AV78" s="42">
        <f>STDEV(AI50:AJ57)/SQRT(12)</f>
        <v>0.339988581217813</v>
      </c>
      <c r="AX78" s="42" t="s">
        <v>804</v>
      </c>
      <c r="AY78" s="42"/>
      <c r="AZ78" s="42"/>
      <c r="BA78" s="42"/>
    </row>
    <row r="79" spans="1:56" x14ac:dyDescent="0.25">
      <c r="D79">
        <v>1</v>
      </c>
      <c r="G79">
        <v>1.216745679489345</v>
      </c>
      <c r="I79">
        <v>1.216745679489345</v>
      </c>
    </row>
    <row r="80" spans="1:56" x14ac:dyDescent="0.25">
      <c r="D80">
        <v>2</v>
      </c>
      <c r="E80">
        <v>0.88808003035828065</v>
      </c>
      <c r="I80">
        <v>0.88808003035828065</v>
      </c>
      <c r="L80">
        <v>0.82151588810592158</v>
      </c>
    </row>
    <row r="81" spans="4:12" x14ac:dyDescent="0.25">
      <c r="D81">
        <v>2</v>
      </c>
      <c r="E81">
        <v>0.8186605441551259</v>
      </c>
      <c r="I81">
        <v>0.8186605441551259</v>
      </c>
      <c r="L81">
        <v>0.84644205456862143</v>
      </c>
    </row>
    <row r="82" spans="4:12" x14ac:dyDescent="0.25">
      <c r="D82">
        <v>2</v>
      </c>
      <c r="F82">
        <v>0.89576929512311543</v>
      </c>
      <c r="I82">
        <v>0.89576929512311543</v>
      </c>
    </row>
    <row r="83" spans="4:12" x14ac:dyDescent="0.25">
      <c r="D83">
        <v>2</v>
      </c>
      <c r="F83">
        <v>0.75984560088657371</v>
      </c>
      <c r="I83">
        <v>0.75984560088657371</v>
      </c>
    </row>
    <row r="84" spans="4:12" x14ac:dyDescent="0.25">
      <c r="D84">
        <v>2</v>
      </c>
      <c r="G84">
        <v>0.81589516872576096</v>
      </c>
      <c r="I84">
        <v>0.81589516872576096</v>
      </c>
    </row>
    <row r="85" spans="4:12" x14ac:dyDescent="0.25">
      <c r="D85">
        <v>2</v>
      </c>
      <c r="G85">
        <v>0.75077888816721194</v>
      </c>
      <c r="I85">
        <v>0.75077888816721194</v>
      </c>
    </row>
    <row r="86" spans="4:12" x14ac:dyDescent="0.25">
      <c r="D86">
        <v>3</v>
      </c>
      <c r="E86">
        <v>0.37139414742429733</v>
      </c>
      <c r="J86">
        <v>0.37139414742429733</v>
      </c>
      <c r="L86">
        <v>0.69063783047495375</v>
      </c>
    </row>
    <row r="87" spans="4:12" x14ac:dyDescent="0.25">
      <c r="D87">
        <v>3</v>
      </c>
      <c r="E87">
        <v>0.63824537373522527</v>
      </c>
      <c r="I87">
        <v>0.63824537373522527</v>
      </c>
      <c r="L87">
        <v>0.7603189389019509</v>
      </c>
    </row>
    <row r="88" spans="4:12" x14ac:dyDescent="0.25">
      <c r="D88">
        <v>3</v>
      </c>
      <c r="F88">
        <v>0.58095781111563638</v>
      </c>
      <c r="I88">
        <v>0.58095781111563638</v>
      </c>
    </row>
    <row r="89" spans="4:12" x14ac:dyDescent="0.25">
      <c r="D89">
        <v>3</v>
      </c>
      <c r="F89">
        <v>0.88782444510809233</v>
      </c>
      <c r="I89">
        <v>0.88782444510809233</v>
      </c>
    </row>
    <row r="90" spans="4:12" x14ac:dyDescent="0.25">
      <c r="D90">
        <v>3</v>
      </c>
      <c r="G90">
        <v>0.65672880593021643</v>
      </c>
      <c r="I90">
        <v>0.65672880593021643</v>
      </c>
    </row>
    <row r="91" spans="4:12" x14ac:dyDescent="0.25">
      <c r="D91">
        <v>3</v>
      </c>
      <c r="G91">
        <v>1.023221585505655</v>
      </c>
      <c r="I91">
        <v>1.023221585505655</v>
      </c>
    </row>
    <row r="92" spans="4:12" x14ac:dyDescent="0.25">
      <c r="D92">
        <v>4</v>
      </c>
      <c r="E92">
        <v>1.3019926557077333</v>
      </c>
      <c r="I92">
        <v>1.3019926557077333</v>
      </c>
      <c r="L92">
        <v>0.99618111617655702</v>
      </c>
    </row>
    <row r="93" spans="4:12" x14ac:dyDescent="0.25">
      <c r="D93">
        <v>4</v>
      </c>
      <c r="E93">
        <v>0.93763994839890219</v>
      </c>
      <c r="I93">
        <v>0.93763994839890219</v>
      </c>
      <c r="L93">
        <v>0.85905595769122511</v>
      </c>
    </row>
    <row r="94" spans="4:12" x14ac:dyDescent="0.25">
      <c r="D94">
        <v>4</v>
      </c>
      <c r="F94">
        <v>1.634955593411523</v>
      </c>
      <c r="I94">
        <v>1.634955593411523</v>
      </c>
    </row>
    <row r="95" spans="4:12" x14ac:dyDescent="0.25">
      <c r="D95">
        <v>4</v>
      </c>
      <c r="F95">
        <v>1.0453905864038175</v>
      </c>
      <c r="I95">
        <v>1.0453905864038175</v>
      </c>
    </row>
    <row r="96" spans="4:12" x14ac:dyDescent="0.25">
      <c r="D96">
        <v>4</v>
      </c>
      <c r="G96">
        <v>1.5362985877345567</v>
      </c>
      <c r="I96">
        <v>1.5362985877345567</v>
      </c>
    </row>
    <row r="97" spans="4:9" x14ac:dyDescent="0.25">
      <c r="D97">
        <v>4</v>
      </c>
      <c r="G97">
        <v>1.0444756297226521</v>
      </c>
      <c r="I97">
        <v>1.0444756297226521</v>
      </c>
    </row>
  </sheetData>
  <pageMargins left="0.7" right="0.7" top="0.75" bottom="0.75" header="0.3" footer="0.3"/>
  <pageSetup orientation="portrait" horizontalDpi="300" verticalDpi="300" r:id="rId1"/>
  <ignoredErrors>
    <ignoredError sqref="AN58 AN69:AN70 AN72:AN73 AN59:AN62 AW58:AW62" formulaRange="1"/>
    <ignoredError sqref="AO58 AO59:AO62 AP58 AP59:AP62 AQ58 AQ59:AQ62 AR58 AR59:AR62 AS58 AS59:AS62 AT58 AT59:AT62 AU58 AU59:AU62 AV58 AV59:AV62" formula="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44"/>
  <sheetViews>
    <sheetView workbookViewId="0">
      <selection activeCell="X4" sqref="X4"/>
    </sheetView>
  </sheetViews>
  <sheetFormatPr baseColWidth="10" defaultRowHeight="15" x14ac:dyDescent="0.25"/>
  <cols>
    <col min="1" max="1" width="18.140625" customWidth="1"/>
    <col min="2" max="2" width="20.7109375" customWidth="1"/>
    <col min="3" max="3" width="19.7109375" customWidth="1"/>
    <col min="4" max="4" width="41.28515625" customWidth="1"/>
    <col min="16" max="16" width="22.28515625" customWidth="1"/>
    <col min="24" max="24" width="13.7109375" customWidth="1"/>
  </cols>
  <sheetData>
    <row r="1" spans="1:28" x14ac:dyDescent="0.25">
      <c r="F1" t="s">
        <v>384</v>
      </c>
      <c r="G1" t="s">
        <v>385</v>
      </c>
      <c r="H1" t="s">
        <v>386</v>
      </c>
      <c r="I1" t="s">
        <v>387</v>
      </c>
      <c r="J1" t="s">
        <v>388</v>
      </c>
      <c r="K1" t="s">
        <v>389</v>
      </c>
      <c r="L1" t="s">
        <v>390</v>
      </c>
      <c r="M1" t="s">
        <v>391</v>
      </c>
      <c r="N1" t="s">
        <v>392</v>
      </c>
      <c r="O1" t="s">
        <v>393</v>
      </c>
      <c r="Q1" t="s">
        <v>606</v>
      </c>
      <c r="S1">
        <v>0.95900022054149814</v>
      </c>
      <c r="T1">
        <v>0.90923784127004947</v>
      </c>
      <c r="U1">
        <v>0.94474466406285762</v>
      </c>
      <c r="V1">
        <v>1.0024842775103098</v>
      </c>
      <c r="W1">
        <v>1.050783464596055</v>
      </c>
      <c r="X1">
        <v>1.1013888137609109</v>
      </c>
      <c r="Y1">
        <v>1.0375782827453692</v>
      </c>
      <c r="Z1">
        <v>0.99546307238752241</v>
      </c>
      <c r="AA1">
        <v>0.98505157746561511</v>
      </c>
      <c r="AB1">
        <v>1.0163060407540712</v>
      </c>
    </row>
    <row r="2" spans="1:28" x14ac:dyDescent="0.25">
      <c r="A2" s="27" t="s">
        <v>135</v>
      </c>
      <c r="S2" t="s">
        <v>384</v>
      </c>
      <c r="T2" t="s">
        <v>385</v>
      </c>
      <c r="U2" t="s">
        <v>386</v>
      </c>
      <c r="V2" t="s">
        <v>387</v>
      </c>
      <c r="W2" t="s">
        <v>388</v>
      </c>
      <c r="X2" t="s">
        <v>389</v>
      </c>
      <c r="Y2" t="s">
        <v>390</v>
      </c>
      <c r="Z2" t="s">
        <v>391</v>
      </c>
      <c r="AA2" t="s">
        <v>392</v>
      </c>
      <c r="AB2" t="s">
        <v>393</v>
      </c>
    </row>
    <row r="3" spans="1:28" x14ac:dyDescent="0.25">
      <c r="A3" s="27"/>
    </row>
    <row r="4" spans="1:28" x14ac:dyDescent="0.25">
      <c r="B4" s="3" t="s">
        <v>134</v>
      </c>
      <c r="C4" s="3" t="s">
        <v>135</v>
      </c>
      <c r="D4" s="2" t="s">
        <v>260</v>
      </c>
      <c r="E4" s="2" t="s">
        <v>33</v>
      </c>
      <c r="F4" s="81">
        <v>0</v>
      </c>
      <c r="G4" s="81">
        <v>1514</v>
      </c>
      <c r="H4" s="81">
        <v>1421</v>
      </c>
      <c r="I4" s="81">
        <v>1696</v>
      </c>
      <c r="J4" s="81">
        <v>0</v>
      </c>
      <c r="K4" s="81">
        <v>1205</v>
      </c>
      <c r="L4" s="81">
        <v>0</v>
      </c>
      <c r="M4" s="81">
        <v>2186</v>
      </c>
      <c r="N4" s="81">
        <v>1136</v>
      </c>
      <c r="O4" s="81">
        <v>0.38500000000000001</v>
      </c>
      <c r="P4" t="s">
        <v>607</v>
      </c>
      <c r="Q4" t="s">
        <v>608</v>
      </c>
      <c r="R4" t="s">
        <v>609</v>
      </c>
      <c r="S4" t="s">
        <v>610</v>
      </c>
      <c r="T4" t="s">
        <v>611</v>
      </c>
      <c r="U4" t="s">
        <v>612</v>
      </c>
      <c r="V4" t="s">
        <v>613</v>
      </c>
    </row>
    <row r="5" spans="1:28" x14ac:dyDescent="0.25">
      <c r="B5" s="3" t="s">
        <v>136</v>
      </c>
      <c r="C5" s="3" t="s">
        <v>135</v>
      </c>
      <c r="D5" s="2" t="s">
        <v>260</v>
      </c>
      <c r="E5" s="2" t="s">
        <v>33</v>
      </c>
      <c r="F5" s="81">
        <v>1275</v>
      </c>
      <c r="G5" s="81">
        <v>0</v>
      </c>
      <c r="H5" s="81">
        <v>0</v>
      </c>
      <c r="I5" s="81">
        <v>0</v>
      </c>
      <c r="J5" s="81">
        <v>0.83199999999999996</v>
      </c>
      <c r="K5" s="81">
        <v>0</v>
      </c>
      <c r="L5" s="81">
        <v>1335</v>
      </c>
      <c r="M5" s="81">
        <v>0</v>
      </c>
      <c r="N5" s="81">
        <v>1487</v>
      </c>
      <c r="O5" s="81">
        <v>1261</v>
      </c>
      <c r="P5" t="s">
        <v>607</v>
      </c>
      <c r="Q5">
        <f>AVERAGE(F5:O5)</f>
        <v>535.88319999999999</v>
      </c>
      <c r="R5">
        <f>MIN(F5:O5)</f>
        <v>0</v>
      </c>
      <c r="S5">
        <f>MAX(F5:O5)</f>
        <v>1487</v>
      </c>
      <c r="T5">
        <f>STDEV(F5:O5)</f>
        <v>694.21679705354927</v>
      </c>
      <c r="U5">
        <f>MEDIAN(F5:O5)</f>
        <v>0.41599999999999998</v>
      </c>
      <c r="V5">
        <f>100*T5/Q5</f>
        <v>129.54628864154526</v>
      </c>
    </row>
    <row r="6" spans="1:28" x14ac:dyDescent="0.25">
      <c r="B6" s="3" t="s">
        <v>138</v>
      </c>
      <c r="C6" s="3" t="s">
        <v>135</v>
      </c>
      <c r="D6" s="2" t="s">
        <v>260</v>
      </c>
      <c r="E6" s="2" t="s">
        <v>33</v>
      </c>
      <c r="F6" s="84">
        <v>1974</v>
      </c>
      <c r="G6" s="84">
        <v>2876</v>
      </c>
      <c r="H6" s="84">
        <v>1970</v>
      </c>
      <c r="I6" s="84">
        <v>2277</v>
      </c>
      <c r="J6" s="84">
        <v>2590</v>
      </c>
      <c r="K6" s="84">
        <v>1448</v>
      </c>
      <c r="L6" s="84">
        <v>2388</v>
      </c>
      <c r="M6" s="84">
        <v>1190</v>
      </c>
      <c r="N6" s="84">
        <v>1456</v>
      </c>
      <c r="O6" s="84">
        <v>1903</v>
      </c>
      <c r="P6" s="2" t="s">
        <v>614</v>
      </c>
      <c r="Q6" s="2">
        <f>AVERAGE(F6:O6)</f>
        <v>2007.2</v>
      </c>
      <c r="R6" s="2">
        <f t="shared" ref="R6:R14" si="0">MIN(F6:O6)</f>
        <v>1190</v>
      </c>
      <c r="S6" s="2">
        <f t="shared" ref="S6:S14" si="1">MAX(F6:O6)</f>
        <v>2876</v>
      </c>
      <c r="T6" s="2">
        <f t="shared" ref="T6:T14" si="2">STDEV(F6:O6)</f>
        <v>538.51190020896183</v>
      </c>
      <c r="U6" s="2">
        <f t="shared" ref="U6:U14" si="3">MEDIAN(F6:O6)</f>
        <v>1972</v>
      </c>
      <c r="V6" s="2">
        <f t="shared" ref="V6:V14" si="4">100*T6/Q6</f>
        <v>26.829010572387496</v>
      </c>
      <c r="X6" s="3"/>
    </row>
    <row r="7" spans="1:28" x14ac:dyDescent="0.25">
      <c r="B7" s="3" t="s">
        <v>139</v>
      </c>
      <c r="C7" s="3" t="s">
        <v>135</v>
      </c>
      <c r="D7" s="2" t="s">
        <v>266</v>
      </c>
      <c r="E7" s="2"/>
      <c r="F7" s="84">
        <v>1261914</v>
      </c>
      <c r="G7" s="84">
        <v>1232369</v>
      </c>
      <c r="H7" s="84">
        <v>1317408</v>
      </c>
      <c r="I7" s="84">
        <v>1339210</v>
      </c>
      <c r="J7" s="84">
        <v>972753</v>
      </c>
      <c r="K7" s="84">
        <v>965880</v>
      </c>
      <c r="L7" s="84">
        <v>960002</v>
      </c>
      <c r="M7" s="84">
        <v>924216</v>
      </c>
      <c r="N7" s="84">
        <v>1278508</v>
      </c>
      <c r="O7" s="84">
        <v>1048211</v>
      </c>
      <c r="P7" s="2" t="s">
        <v>614</v>
      </c>
      <c r="Q7" s="2">
        <f>AVERAGE(F7:O7)</f>
        <v>1130047.1000000001</v>
      </c>
      <c r="R7" s="2">
        <f t="shared" si="0"/>
        <v>924216</v>
      </c>
      <c r="S7" s="2">
        <f t="shared" si="1"/>
        <v>1339210</v>
      </c>
      <c r="T7" s="2">
        <f t="shared" si="2"/>
        <v>169451.30752287264</v>
      </c>
      <c r="U7" s="2">
        <f t="shared" si="3"/>
        <v>1140290</v>
      </c>
      <c r="V7" s="2">
        <f t="shared" si="4"/>
        <v>14.99506591564835</v>
      </c>
      <c r="X7" s="3"/>
    </row>
    <row r="8" spans="1:28" x14ac:dyDescent="0.25">
      <c r="B8" s="85" t="s">
        <v>137</v>
      </c>
      <c r="C8" s="3" t="s">
        <v>135</v>
      </c>
      <c r="D8" s="2" t="s">
        <v>261</v>
      </c>
      <c r="E8" s="2"/>
      <c r="F8" s="84">
        <v>0.67100000000000004</v>
      </c>
      <c r="G8" s="84">
        <v>0</v>
      </c>
      <c r="H8" s="84">
        <v>0</v>
      </c>
      <c r="I8" s="84">
        <v>2087</v>
      </c>
      <c r="J8" s="84">
        <v>0.47299999999999998</v>
      </c>
      <c r="K8" s="84">
        <v>1067</v>
      </c>
      <c r="L8" s="84">
        <v>0</v>
      </c>
      <c r="M8" s="84">
        <v>1161</v>
      </c>
      <c r="N8" s="84">
        <v>2292</v>
      </c>
      <c r="O8" s="84">
        <v>0.64100000000000001</v>
      </c>
      <c r="P8" s="2" t="s">
        <v>607</v>
      </c>
      <c r="Q8" s="2"/>
      <c r="R8" s="2"/>
      <c r="S8" s="2"/>
      <c r="T8" s="2"/>
      <c r="U8" s="2"/>
      <c r="V8" s="2"/>
      <c r="X8" s="3"/>
      <c r="Y8" s="2"/>
    </row>
    <row r="9" spans="1:28" x14ac:dyDescent="0.25">
      <c r="A9" s="30" t="s">
        <v>141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X9" s="3"/>
      <c r="Y9" s="2"/>
    </row>
    <row r="10" spans="1:28" x14ac:dyDescent="0.25">
      <c r="B10" s="3" t="s">
        <v>140</v>
      </c>
      <c r="C10" s="3" t="s">
        <v>141</v>
      </c>
      <c r="D10" s="2" t="s">
        <v>266</v>
      </c>
      <c r="E10" s="2"/>
      <c r="F10" s="84">
        <v>24023</v>
      </c>
      <c r="G10" s="84">
        <v>20845</v>
      </c>
      <c r="H10" s="84">
        <v>24713</v>
      </c>
      <c r="I10" s="84">
        <v>26005</v>
      </c>
      <c r="J10" s="84">
        <v>24862</v>
      </c>
      <c r="K10" s="84">
        <v>28648</v>
      </c>
      <c r="L10" s="84">
        <v>26726</v>
      </c>
      <c r="M10" s="84">
        <v>23828</v>
      </c>
      <c r="N10" s="84">
        <v>24924</v>
      </c>
      <c r="O10" s="84">
        <v>27195</v>
      </c>
      <c r="P10" s="2"/>
      <c r="Q10" s="2">
        <f>AVERAGE(F10:O10)</f>
        <v>25176.9</v>
      </c>
      <c r="R10" s="2">
        <f t="shared" si="0"/>
        <v>20845</v>
      </c>
      <c r="S10" s="2">
        <f t="shared" si="1"/>
        <v>28648</v>
      </c>
      <c r="T10" s="2">
        <f t="shared" si="2"/>
        <v>2147.3865485489305</v>
      </c>
      <c r="U10" s="2">
        <f t="shared" si="3"/>
        <v>24893</v>
      </c>
      <c r="V10" s="2">
        <f t="shared" si="4"/>
        <v>8.5291936201396137</v>
      </c>
      <c r="X10" s="3"/>
      <c r="Y10" s="2"/>
    </row>
    <row r="11" spans="1:28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X11" s="3"/>
      <c r="Y11" s="2"/>
    </row>
    <row r="12" spans="1:28" x14ac:dyDescent="0.25">
      <c r="A12" s="25" t="s">
        <v>595</v>
      </c>
      <c r="B12" s="2"/>
      <c r="C12" s="3" t="s">
        <v>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8" x14ac:dyDescent="0.25">
      <c r="A13" t="s">
        <v>596</v>
      </c>
      <c r="B13" s="3" t="s">
        <v>142</v>
      </c>
      <c r="C13" s="3" t="s">
        <v>143</v>
      </c>
      <c r="D13" s="2" t="s">
        <v>267</v>
      </c>
      <c r="E13" s="2" t="s">
        <v>81</v>
      </c>
      <c r="F13" s="84">
        <v>92756</v>
      </c>
      <c r="G13" s="84">
        <v>103781</v>
      </c>
      <c r="H13" s="84">
        <v>93874</v>
      </c>
      <c r="I13" s="84">
        <v>96486</v>
      </c>
      <c r="J13" s="84">
        <v>92335</v>
      </c>
      <c r="K13" s="84">
        <v>93172</v>
      </c>
      <c r="L13" s="84">
        <v>107718</v>
      </c>
      <c r="M13" s="84">
        <v>99492</v>
      </c>
      <c r="N13" s="84">
        <v>97506</v>
      </c>
      <c r="O13" s="84">
        <v>93334</v>
      </c>
      <c r="P13" s="2"/>
      <c r="Q13" s="2">
        <f>AVERAGE(F13:O13)</f>
        <v>97045.4</v>
      </c>
      <c r="R13" s="2">
        <f t="shared" si="0"/>
        <v>92335</v>
      </c>
      <c r="S13" s="2">
        <f t="shared" si="1"/>
        <v>107718</v>
      </c>
      <c r="T13" s="2">
        <f t="shared" si="2"/>
        <v>5219.6843923321221</v>
      </c>
      <c r="U13" s="2">
        <f t="shared" si="3"/>
        <v>95180</v>
      </c>
      <c r="V13" s="2">
        <f t="shared" si="4"/>
        <v>5.3786005233963925</v>
      </c>
    </row>
    <row r="14" spans="1:28" x14ac:dyDescent="0.25">
      <c r="B14" s="3" t="s">
        <v>144</v>
      </c>
      <c r="C14" s="3" t="s">
        <v>143</v>
      </c>
      <c r="D14" s="2" t="s">
        <v>267</v>
      </c>
      <c r="E14" s="2" t="s">
        <v>81</v>
      </c>
      <c r="F14" s="84">
        <v>4922</v>
      </c>
      <c r="G14" s="84">
        <v>6367</v>
      </c>
      <c r="H14" s="84">
        <v>6369</v>
      </c>
      <c r="I14" s="84">
        <v>8297</v>
      </c>
      <c r="J14" s="84">
        <v>5396</v>
      </c>
      <c r="K14" s="84">
        <v>6203</v>
      </c>
      <c r="L14" s="84">
        <v>8342</v>
      </c>
      <c r="M14" s="84">
        <v>7140</v>
      </c>
      <c r="N14" s="84">
        <v>5286</v>
      </c>
      <c r="O14" s="84">
        <v>6799</v>
      </c>
      <c r="P14" s="2"/>
      <c r="Q14" s="2">
        <f>AVERAGE(F14:O14)</f>
        <v>6512.1</v>
      </c>
      <c r="R14" s="2">
        <f t="shared" si="0"/>
        <v>4922</v>
      </c>
      <c r="S14" s="2">
        <f t="shared" si="1"/>
        <v>8342</v>
      </c>
      <c r="T14" s="2">
        <f t="shared" si="2"/>
        <v>1174.9924302356626</v>
      </c>
      <c r="U14" s="2">
        <f t="shared" si="3"/>
        <v>6368</v>
      </c>
      <c r="V14" s="2">
        <f t="shared" si="4"/>
        <v>18.043218473851176</v>
      </c>
      <c r="AA14" t="s">
        <v>24</v>
      </c>
    </row>
    <row r="15" spans="1:28" x14ac:dyDescent="0.25">
      <c r="B15" s="3" t="s">
        <v>145</v>
      </c>
      <c r="C15" s="3" t="s">
        <v>143</v>
      </c>
      <c r="D15" s="2" t="s">
        <v>267</v>
      </c>
      <c r="E15" s="2" t="s">
        <v>81</v>
      </c>
      <c r="F15" s="84">
        <v>0.23599999999999999</v>
      </c>
      <c r="G15" s="84">
        <v>0</v>
      </c>
      <c r="H15" s="84">
        <v>0.245</v>
      </c>
      <c r="I15" s="84">
        <v>0.84299999999999997</v>
      </c>
      <c r="J15" s="84">
        <v>1716</v>
      </c>
      <c r="K15" s="84">
        <v>1691</v>
      </c>
      <c r="L15" s="84">
        <v>0</v>
      </c>
      <c r="M15" s="84">
        <v>0.90900000000000003</v>
      </c>
      <c r="N15" s="84">
        <v>1600</v>
      </c>
      <c r="O15" s="84">
        <v>1208</v>
      </c>
      <c r="P15" s="2" t="s">
        <v>607</v>
      </c>
      <c r="Q15" s="2"/>
      <c r="R15" s="2"/>
      <c r="S15" s="2"/>
      <c r="T15" s="2"/>
      <c r="U15" s="2"/>
      <c r="V15" s="2"/>
    </row>
    <row r="16" spans="1:28" x14ac:dyDescent="0.25"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49" x14ac:dyDescent="0.25">
      <c r="A17" t="s">
        <v>448</v>
      </c>
      <c r="B17" s="3" t="s">
        <v>146</v>
      </c>
      <c r="C17" s="3" t="s">
        <v>147</v>
      </c>
      <c r="D17" s="2" t="s">
        <v>272</v>
      </c>
      <c r="E17" s="2" t="s">
        <v>22</v>
      </c>
      <c r="F17" s="84">
        <v>0.20799999999999999</v>
      </c>
      <c r="G17" s="84">
        <v>0.20499999999999999</v>
      </c>
      <c r="H17" s="84">
        <v>0</v>
      </c>
      <c r="I17" s="84">
        <v>0</v>
      </c>
      <c r="J17" s="84">
        <v>0.85299999999999998</v>
      </c>
      <c r="K17" s="84">
        <v>0.23200000000000001</v>
      </c>
      <c r="L17" s="84">
        <v>0</v>
      </c>
      <c r="M17" s="84">
        <v>0</v>
      </c>
      <c r="N17" s="84">
        <v>0</v>
      </c>
      <c r="O17" s="84">
        <v>0.23499999999999999</v>
      </c>
      <c r="P17" s="2" t="s">
        <v>607</v>
      </c>
      <c r="Q17" s="2"/>
      <c r="R17" s="2"/>
      <c r="S17" s="2"/>
      <c r="T17" s="2"/>
      <c r="U17" s="2"/>
      <c r="V17" s="2"/>
    </row>
    <row r="18" spans="1:49" x14ac:dyDescent="0.25">
      <c r="B18" s="3" t="s">
        <v>148</v>
      </c>
      <c r="C18" s="3" t="s">
        <v>147</v>
      </c>
      <c r="D18" s="2" t="s">
        <v>272</v>
      </c>
      <c r="E18" s="2" t="s">
        <v>22</v>
      </c>
      <c r="F18" s="84">
        <v>227209</v>
      </c>
      <c r="G18" s="84">
        <v>172060</v>
      </c>
      <c r="H18" s="84">
        <v>158096</v>
      </c>
      <c r="I18" s="84">
        <v>217060</v>
      </c>
      <c r="J18" s="84">
        <v>199274</v>
      </c>
      <c r="K18" s="84">
        <v>150541</v>
      </c>
      <c r="L18" s="84">
        <v>130982</v>
      </c>
      <c r="M18" s="84">
        <v>247800</v>
      </c>
      <c r="N18" s="84">
        <v>174166</v>
      </c>
      <c r="O18" s="84">
        <v>145041</v>
      </c>
      <c r="P18" s="2"/>
      <c r="Q18" s="2">
        <f>AVERAGE(F18:O18)</f>
        <v>182222.9</v>
      </c>
      <c r="R18" s="2">
        <f>MIN(F18:O18)</f>
        <v>130982</v>
      </c>
      <c r="S18" s="2">
        <f>MAX(F18:O18)</f>
        <v>247800</v>
      </c>
      <c r="T18" s="2">
        <f>STDEV(F18:O18)</f>
        <v>38859.634256442085</v>
      </c>
      <c r="U18" s="2">
        <f>MEDIAN(F18:O18)</f>
        <v>173113</v>
      </c>
      <c r="V18" s="2">
        <f>100*T18/Q18</f>
        <v>21.325329723345469</v>
      </c>
    </row>
    <row r="19" spans="1:49" x14ac:dyDescent="0.25">
      <c r="B19" s="3"/>
      <c r="C19" s="3"/>
      <c r="D19" s="2"/>
      <c r="E19" s="2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2"/>
      <c r="Q19" s="2"/>
      <c r="R19" s="2"/>
      <c r="S19" s="2"/>
      <c r="T19" s="2"/>
      <c r="U19" s="2"/>
      <c r="V19" s="2"/>
    </row>
    <row r="20" spans="1:49" x14ac:dyDescent="0.25">
      <c r="B20" s="3"/>
      <c r="C20" s="3"/>
      <c r="D20" s="2"/>
      <c r="E20" s="2"/>
      <c r="F20" s="84"/>
      <c r="G20" s="84"/>
      <c r="H20" s="84"/>
      <c r="I20" s="84"/>
      <c r="J20" s="84"/>
      <c r="K20" s="84"/>
      <c r="L20" s="84"/>
      <c r="M20" s="84"/>
      <c r="N20" s="84"/>
      <c r="O20" s="84"/>
      <c r="Q20" t="s">
        <v>619</v>
      </c>
      <c r="AC20" t="s">
        <v>620</v>
      </c>
    </row>
    <row r="21" spans="1:49" x14ac:dyDescent="0.25">
      <c r="R21" s="2"/>
      <c r="S21" t="s">
        <v>384</v>
      </c>
      <c r="T21" t="s">
        <v>385</v>
      </c>
      <c r="U21" t="s">
        <v>386</v>
      </c>
      <c r="V21" t="s">
        <v>387</v>
      </c>
      <c r="W21" t="s">
        <v>388</v>
      </c>
      <c r="X21" t="s">
        <v>389</v>
      </c>
      <c r="Y21" t="s">
        <v>390</v>
      </c>
      <c r="Z21" t="s">
        <v>391</v>
      </c>
      <c r="AA21" t="s">
        <v>392</v>
      </c>
      <c r="AB21" t="s">
        <v>393</v>
      </c>
      <c r="AD21" t="s">
        <v>621</v>
      </c>
      <c r="AE21" t="s">
        <v>384</v>
      </c>
      <c r="AF21" t="s">
        <v>385</v>
      </c>
      <c r="AG21" t="s">
        <v>386</v>
      </c>
      <c r="AH21" t="s">
        <v>387</v>
      </c>
      <c r="AI21" t="s">
        <v>388</v>
      </c>
      <c r="AJ21" t="s">
        <v>389</v>
      </c>
      <c r="AK21" t="s">
        <v>390</v>
      </c>
      <c r="AL21" t="s">
        <v>391</v>
      </c>
      <c r="AM21" t="s">
        <v>392</v>
      </c>
      <c r="AN21" t="s">
        <v>393</v>
      </c>
    </row>
    <row r="22" spans="1:49" x14ac:dyDescent="0.25">
      <c r="E22" t="s">
        <v>384</v>
      </c>
      <c r="F22" t="s">
        <v>385</v>
      </c>
      <c r="G22" t="s">
        <v>386</v>
      </c>
      <c r="H22" t="s">
        <v>387</v>
      </c>
      <c r="I22" t="s">
        <v>388</v>
      </c>
      <c r="J22" t="s">
        <v>389</v>
      </c>
      <c r="K22" t="s">
        <v>390</v>
      </c>
      <c r="L22" t="s">
        <v>391</v>
      </c>
      <c r="M22" t="s">
        <v>392</v>
      </c>
      <c r="N22" t="s">
        <v>393</v>
      </c>
      <c r="Q22" s="2"/>
      <c r="R22" s="2" t="s">
        <v>24</v>
      </c>
    </row>
    <row r="23" spans="1:49" x14ac:dyDescent="0.25">
      <c r="A23" s="3" t="s">
        <v>138</v>
      </c>
      <c r="B23" s="7" t="s">
        <v>135</v>
      </c>
      <c r="C23" s="2" t="s">
        <v>260</v>
      </c>
      <c r="D23" s="2" t="s">
        <v>33</v>
      </c>
      <c r="E23" s="84">
        <v>1974</v>
      </c>
      <c r="F23" s="84">
        <v>2876</v>
      </c>
      <c r="G23" s="84">
        <v>1970</v>
      </c>
      <c r="H23" s="84">
        <v>2277</v>
      </c>
      <c r="I23" s="84">
        <v>2590</v>
      </c>
      <c r="J23" s="84">
        <v>1448</v>
      </c>
      <c r="K23" s="84">
        <v>2388</v>
      </c>
      <c r="L23" s="84">
        <v>1190</v>
      </c>
      <c r="M23" s="84">
        <v>1456</v>
      </c>
      <c r="N23" s="84">
        <v>1903</v>
      </c>
      <c r="Q23" s="2" t="s">
        <v>615</v>
      </c>
      <c r="R23" s="2" t="s">
        <v>138</v>
      </c>
      <c r="S23">
        <f t="shared" ref="S23:AB24" si="5">+E23/S$1</f>
        <v>2058.39368721457</v>
      </c>
      <c r="T23">
        <f t="shared" si="5"/>
        <v>3163.0887645225157</v>
      </c>
      <c r="U23">
        <f t="shared" si="5"/>
        <v>2085.2195042076764</v>
      </c>
      <c r="V23">
        <f t="shared" si="5"/>
        <v>2271.3573180967746</v>
      </c>
      <c r="W23">
        <f t="shared" si="5"/>
        <v>2464.8275189557298</v>
      </c>
      <c r="X23">
        <f t="shared" si="5"/>
        <v>1314.7037466773577</v>
      </c>
      <c r="Y23">
        <f t="shared" si="5"/>
        <v>2301.5130903487079</v>
      </c>
      <c r="Z23">
        <f t="shared" si="5"/>
        <v>1195.4235501131143</v>
      </c>
      <c r="AA23">
        <f t="shared" si="5"/>
        <v>1478.0951914681077</v>
      </c>
      <c r="AB23">
        <f t="shared" si="5"/>
        <v>1872.4674691375703</v>
      </c>
      <c r="AD23">
        <f>AVERAGE(S23:T23)</f>
        <v>2610.7412258685426</v>
      </c>
      <c r="AE23">
        <f>+S23/AD$23</f>
        <v>0.78843267452896737</v>
      </c>
      <c r="AF23">
        <f>+T23/AD$23</f>
        <v>1.2115673254710329</v>
      </c>
      <c r="AG23">
        <f>+U23/AD23</f>
        <v>0.7987078472375081</v>
      </c>
      <c r="AH23">
        <f>+V23/AD23</f>
        <v>0.87000476937010041</v>
      </c>
      <c r="AI23">
        <f>+W23/AD23</f>
        <v>0.94411023755743151</v>
      </c>
      <c r="AJ23">
        <f>+X23/AD23</f>
        <v>0.50357489805983413</v>
      </c>
      <c r="AK23">
        <f>+Y23/AD23</f>
        <v>0.88155542477521476</v>
      </c>
      <c r="AL23">
        <f>+Z23/AD23</f>
        <v>0.45788664853806804</v>
      </c>
      <c r="AM23">
        <f>+AA23/AD23</f>
        <v>0.56615921058065577</v>
      </c>
      <c r="AN23">
        <f>+AB23/AD23</f>
        <v>0.71721680057150705</v>
      </c>
      <c r="AP23" t="s">
        <v>626</v>
      </c>
      <c r="AT23" t="s">
        <v>406</v>
      </c>
      <c r="AV23" s="42"/>
    </row>
    <row r="24" spans="1:49" x14ac:dyDescent="0.25">
      <c r="A24" s="3" t="s">
        <v>139</v>
      </c>
      <c r="B24" s="7" t="s">
        <v>135</v>
      </c>
      <c r="C24" s="2" t="s">
        <v>266</v>
      </c>
      <c r="D24" s="2"/>
      <c r="E24" s="84">
        <v>1261914</v>
      </c>
      <c r="F24" s="84">
        <v>1232369</v>
      </c>
      <c r="G24" s="84">
        <v>1317408</v>
      </c>
      <c r="H24" s="84">
        <v>1339210</v>
      </c>
      <c r="I24" s="84">
        <v>972753</v>
      </c>
      <c r="J24" s="84">
        <v>965880</v>
      </c>
      <c r="K24" s="84">
        <v>960002</v>
      </c>
      <c r="L24" s="84">
        <v>924216</v>
      </c>
      <c r="M24" s="84">
        <v>1278508</v>
      </c>
      <c r="N24" s="84">
        <v>1048211</v>
      </c>
      <c r="Q24" s="84"/>
      <c r="R24" s="2" t="s">
        <v>139</v>
      </c>
      <c r="S24">
        <f t="shared" si="5"/>
        <v>1315864.1395175718</v>
      </c>
      <c r="T24">
        <f t="shared" si="5"/>
        <v>1355386.8350646202</v>
      </c>
      <c r="U24">
        <f t="shared" si="5"/>
        <v>1394459.3180706736</v>
      </c>
      <c r="V24">
        <f t="shared" si="5"/>
        <v>1335891.2753484328</v>
      </c>
      <c r="W24">
        <f t="shared" si="5"/>
        <v>925740.68090607831</v>
      </c>
      <c r="X24">
        <f t="shared" si="5"/>
        <v>876965.50748668937</v>
      </c>
      <c r="Y24">
        <f t="shared" si="5"/>
        <v>925233.32067041041</v>
      </c>
      <c r="Z24">
        <f t="shared" si="5"/>
        <v>928428.21158936294</v>
      </c>
      <c r="AA24">
        <f t="shared" si="5"/>
        <v>1297909.7026466399</v>
      </c>
      <c r="AB24">
        <f t="shared" si="5"/>
        <v>1031393.0626863698</v>
      </c>
      <c r="AD24">
        <f>AVERAGE(S24:T24)</f>
        <v>1335625.487291096</v>
      </c>
      <c r="AE24">
        <f>+S24/AD$24</f>
        <v>0.9852044244726087</v>
      </c>
      <c r="AF24">
        <f>+T24/AD$24</f>
        <v>1.0147955755273914</v>
      </c>
      <c r="AG24">
        <f>+U24/AD24</f>
        <v>1.0440496466557432</v>
      </c>
      <c r="AH24">
        <f>+V24/AD24</f>
        <v>1.0001989989408453</v>
      </c>
      <c r="AI24">
        <f>+W24/AD24</f>
        <v>0.69311396773631317</v>
      </c>
      <c r="AJ24">
        <f>+X24/AD24</f>
        <v>0.65659536736255553</v>
      </c>
      <c r="AK24">
        <f>+Y24/AD24</f>
        <v>0.6927341005950407</v>
      </c>
      <c r="AL24">
        <f>+Z24/AD24</f>
        <v>0.69512615656383814</v>
      </c>
      <c r="AM24">
        <f>+AA24/AD24</f>
        <v>0.97176170640397785</v>
      </c>
      <c r="AN24">
        <f>+AB24/AD24</f>
        <v>0.77221726636726007</v>
      </c>
      <c r="AP24" t="s">
        <v>485</v>
      </c>
      <c r="AS24" s="42"/>
      <c r="AT24" t="s">
        <v>416</v>
      </c>
      <c r="AV24" s="42"/>
    </row>
    <row r="25" spans="1:49" x14ac:dyDescent="0.25">
      <c r="A25" s="3"/>
      <c r="B25" s="97" t="s">
        <v>694</v>
      </c>
      <c r="C25" s="2"/>
      <c r="D25" s="2"/>
      <c r="E25" s="84"/>
      <c r="F25" s="84"/>
      <c r="G25" s="84"/>
      <c r="H25" s="84"/>
      <c r="I25" s="84"/>
      <c r="J25" s="84"/>
      <c r="K25" s="84"/>
      <c r="L25" s="84"/>
      <c r="M25" s="84"/>
      <c r="N25" s="84"/>
      <c r="Q25" s="84"/>
      <c r="R25" s="2"/>
      <c r="AC25" s="83" t="s">
        <v>628</v>
      </c>
      <c r="AD25" s="83"/>
      <c r="AE25" s="83">
        <f>AVERAGE(AE23:AF24)</f>
        <v>1</v>
      </c>
      <c r="AF25" s="83"/>
      <c r="AG25" s="83">
        <f>AVERAGE(AG23:AH24)</f>
        <v>0.92824031555104924</v>
      </c>
      <c r="AH25" s="83"/>
      <c r="AI25" s="83">
        <f>AVERAGE(AI23:AJ24)</f>
        <v>0.69934861767903356</v>
      </c>
      <c r="AJ25" s="83"/>
      <c r="AK25" s="83">
        <f>AVERAGE(AK23:AL24)</f>
        <v>0.68182558261804038</v>
      </c>
      <c r="AL25" s="83"/>
      <c r="AM25" s="83">
        <f>AVERAGE(AM23:AN24)</f>
        <v>0.75683874598085021</v>
      </c>
      <c r="AN25" s="83"/>
      <c r="AO25" s="31" t="s">
        <v>627</v>
      </c>
      <c r="AP25" t="s">
        <v>630</v>
      </c>
      <c r="AS25" s="31"/>
      <c r="AT25" t="s">
        <v>416</v>
      </c>
      <c r="AV25" s="31"/>
    </row>
    <row r="26" spans="1:49" x14ac:dyDescent="0.25">
      <c r="A26" s="3"/>
      <c r="B26" s="3"/>
      <c r="C26" s="2"/>
      <c r="D26" s="2"/>
      <c r="E26" s="84"/>
      <c r="F26" s="84"/>
      <c r="G26" s="84"/>
      <c r="H26" s="84"/>
      <c r="I26" s="84"/>
      <c r="J26" s="84"/>
      <c r="K26" s="84"/>
      <c r="L26" s="84"/>
      <c r="M26" s="84"/>
      <c r="N26" s="84"/>
      <c r="Q26" s="84"/>
      <c r="R26" s="2"/>
      <c r="AC26" s="83" t="s">
        <v>398</v>
      </c>
      <c r="AD26" s="83"/>
      <c r="AE26" s="83">
        <f>STDEV(AE23:AF24)/SQRT(4)</f>
        <v>8.6582948920050931E-2</v>
      </c>
      <c r="AF26" s="83"/>
      <c r="AG26" s="83">
        <f>STDEV(AG23:AH24)/SQRT(4)</f>
        <v>5.683301012066036E-2</v>
      </c>
      <c r="AH26" s="83"/>
      <c r="AI26" s="83">
        <f>STDEV(AI23:AJ24)/SQRT(4)</f>
        <v>9.1333779408080282E-2</v>
      </c>
      <c r="AJ26" s="83"/>
      <c r="AK26" s="83">
        <f>STDEV(AK23:AL24)/SQRT(4)</f>
        <v>8.6764315378283191E-2</v>
      </c>
      <c r="AL26" s="83"/>
      <c r="AM26" s="83">
        <f>STDEV(AM23:AN24)/SQRT(4)</f>
        <v>8.3843585316534019E-2</v>
      </c>
      <c r="AN26" s="83"/>
      <c r="AO26" s="31" t="s">
        <v>692</v>
      </c>
      <c r="AS26" s="31"/>
      <c r="AV26" s="31"/>
    </row>
    <row r="27" spans="1:49" x14ac:dyDescent="0.25">
      <c r="A27" s="3"/>
      <c r="B27" s="3"/>
      <c r="C27" s="2"/>
      <c r="D27" s="2"/>
      <c r="E27" s="84"/>
      <c r="F27" s="84"/>
      <c r="G27" s="84"/>
      <c r="H27" s="84"/>
      <c r="I27" s="84"/>
      <c r="J27" s="84"/>
      <c r="K27" s="84"/>
      <c r="L27" s="84"/>
      <c r="M27" s="84"/>
      <c r="N27" s="84"/>
      <c r="Q27" s="84"/>
      <c r="R27" s="2"/>
      <c r="AO27" s="31"/>
      <c r="AS27" s="31"/>
      <c r="AV27" s="31"/>
    </row>
    <row r="28" spans="1:49" x14ac:dyDescent="0.25">
      <c r="A28" s="3"/>
      <c r="B28" s="3"/>
      <c r="C28" s="2"/>
      <c r="D28" s="2"/>
      <c r="E28" s="84"/>
      <c r="F28" s="84"/>
      <c r="G28" s="84"/>
      <c r="H28" s="84"/>
      <c r="I28" s="84"/>
      <c r="J28" s="84"/>
      <c r="K28" s="84"/>
      <c r="L28" s="84"/>
      <c r="M28" s="84"/>
      <c r="N28" s="84"/>
      <c r="Q28" s="84"/>
      <c r="R28" s="2"/>
    </row>
    <row r="29" spans="1:49" x14ac:dyDescent="0.25">
      <c r="A29" s="3" t="s">
        <v>140</v>
      </c>
      <c r="B29" s="27" t="s">
        <v>141</v>
      </c>
      <c r="C29" s="2" t="s">
        <v>266</v>
      </c>
      <c r="D29" s="2"/>
      <c r="E29" s="84">
        <v>24023</v>
      </c>
      <c r="F29" s="84">
        <v>20845</v>
      </c>
      <c r="G29" s="84">
        <v>24713</v>
      </c>
      <c r="H29" s="84">
        <v>26005</v>
      </c>
      <c r="I29" s="84">
        <v>24862</v>
      </c>
      <c r="J29" s="84">
        <v>28648</v>
      </c>
      <c r="K29" s="84">
        <v>26726</v>
      </c>
      <c r="L29" s="84">
        <v>23828</v>
      </c>
      <c r="M29" s="84">
        <v>24924</v>
      </c>
      <c r="N29" s="84">
        <v>27195</v>
      </c>
      <c r="Q29" s="84" t="s">
        <v>616</v>
      </c>
      <c r="R29" s="2" t="s">
        <v>140</v>
      </c>
      <c r="S29">
        <f t="shared" ref="S29:AB29" si="6">+E29/S$1</f>
        <v>25050.04637687721</v>
      </c>
      <c r="T29">
        <f t="shared" si="6"/>
        <v>22925.794609343477</v>
      </c>
      <c r="U29">
        <f t="shared" si="6"/>
        <v>26158.390663697621</v>
      </c>
      <c r="V29">
        <f t="shared" si="6"/>
        <v>25940.556458984025</v>
      </c>
      <c r="W29">
        <f t="shared" si="6"/>
        <v>23660.440840261526</v>
      </c>
      <c r="X29">
        <f t="shared" si="6"/>
        <v>26010.796225699545</v>
      </c>
      <c r="Y29">
        <f t="shared" si="6"/>
        <v>25758.056470962965</v>
      </c>
      <c r="Z29">
        <f t="shared" si="6"/>
        <v>23936.598615206123</v>
      </c>
      <c r="AA29">
        <f t="shared" si="6"/>
        <v>25302.22840120269</v>
      </c>
      <c r="AB29">
        <f t="shared" si="6"/>
        <v>26758.672003781514</v>
      </c>
      <c r="AD29">
        <f>AVERAGE(S29:T29)</f>
        <v>23987.920493110345</v>
      </c>
      <c r="AE29">
        <f>+S29/AD$29</f>
        <v>1.0442775306042857</v>
      </c>
      <c r="AF29">
        <f>+T29/AD$29</f>
        <v>0.95572246939571415</v>
      </c>
      <c r="AG29">
        <f>+U29/AD29</f>
        <v>1.0904817977536094</v>
      </c>
      <c r="AH29">
        <f>+V29/AD29</f>
        <v>1.0814008019759156</v>
      </c>
      <c r="AI29">
        <f>+W29/AD29</f>
        <v>0.98634814331059351</v>
      </c>
      <c r="AJ29">
        <f>+X29/AD29</f>
        <v>1.084328932688025</v>
      </c>
      <c r="AK29">
        <f>+Y29/AD29</f>
        <v>1.0737928066070181</v>
      </c>
      <c r="AL29">
        <f>+Z29/AD29</f>
        <v>0.99786051158878231</v>
      </c>
      <c r="AM29">
        <f>+AA29/AD29</f>
        <v>1.0547904062159048</v>
      </c>
      <c r="AN29">
        <f>+AB29/AD29</f>
        <v>1.1155061153161219</v>
      </c>
      <c r="AP29" t="s">
        <v>631</v>
      </c>
      <c r="AQ29" s="28"/>
      <c r="AR29" s="28"/>
      <c r="AS29" s="28"/>
      <c r="AT29" s="28" t="s">
        <v>406</v>
      </c>
      <c r="AU29" s="28"/>
      <c r="AV29" s="28"/>
      <c r="AW29" t="s">
        <v>693</v>
      </c>
    </row>
    <row r="30" spans="1:49" x14ac:dyDescent="0.25">
      <c r="A30" s="3"/>
      <c r="B30" s="3" t="s">
        <v>693</v>
      </c>
      <c r="C30" s="2"/>
      <c r="D30" s="2"/>
      <c r="E30" s="84"/>
      <c r="F30" s="84"/>
      <c r="G30" s="84"/>
      <c r="H30" s="84"/>
      <c r="I30" s="84"/>
      <c r="J30" s="84"/>
      <c r="K30" s="84"/>
      <c r="L30" s="84"/>
      <c r="M30" s="84"/>
      <c r="N30" s="84"/>
      <c r="Q30" s="84"/>
      <c r="R30" s="2"/>
      <c r="AE30" s="83">
        <f>AVERAGE(AE29:AF29)</f>
        <v>1</v>
      </c>
      <c r="AF30" s="83"/>
      <c r="AG30" s="83">
        <f>AVERAGE(AG29:AH29)</f>
        <v>1.0859412998647624</v>
      </c>
      <c r="AH30" s="83"/>
      <c r="AI30" s="83">
        <f>AVERAGE(AI29:AJ29)</f>
        <v>1.0353385379993092</v>
      </c>
      <c r="AJ30" s="83"/>
      <c r="AK30" s="83">
        <f>AVERAGE(AK29:AL29)</f>
        <v>1.0358266590979002</v>
      </c>
      <c r="AL30" s="83"/>
      <c r="AM30" s="83">
        <f>AVERAGE(AM29:AN29)</f>
        <v>1.0851482607660135</v>
      </c>
    </row>
    <row r="31" spans="1:49" x14ac:dyDescent="0.25">
      <c r="A31" s="3"/>
      <c r="B31" s="3"/>
      <c r="C31" s="2"/>
      <c r="D31" s="2"/>
      <c r="E31" s="84"/>
      <c r="F31" s="84"/>
      <c r="G31" s="84"/>
      <c r="H31" s="84"/>
      <c r="I31" s="84"/>
      <c r="J31" s="84"/>
      <c r="K31" s="84"/>
      <c r="L31" s="84"/>
      <c r="M31" s="84"/>
      <c r="N31" s="84"/>
      <c r="Q31" s="84"/>
      <c r="R31" s="2"/>
      <c r="AE31" s="83">
        <f>STDEV(AE29:AF29)/SQRT(2)</f>
        <v>4.4277530604285791E-2</v>
      </c>
      <c r="AF31" s="83"/>
      <c r="AG31" s="83">
        <f>STDEV(AG29:AH29)/SQRT(2)</f>
        <v>4.5404978888469163E-3</v>
      </c>
      <c r="AH31" s="83"/>
      <c r="AI31" s="83">
        <f>STDEV(AI29:AJ29)/SQRT(2)</f>
        <v>4.8990394688715744E-2</v>
      </c>
      <c r="AJ31" s="83"/>
      <c r="AK31" s="83">
        <f>STDEV(AK29:AL29)/SQRT(2)</f>
        <v>3.796614750911792E-2</v>
      </c>
      <c r="AL31" s="83"/>
      <c r="AM31" s="83">
        <f>STDEV(AM29:AN29)/SQRT(2)</f>
        <v>3.0357854550108528E-2</v>
      </c>
    </row>
    <row r="32" spans="1:49" x14ac:dyDescent="0.25">
      <c r="A32" s="3"/>
      <c r="B32" s="3"/>
      <c r="C32" s="2"/>
      <c r="D32" s="2"/>
      <c r="E32" s="84"/>
      <c r="F32" s="84"/>
      <c r="G32" s="84"/>
      <c r="H32" s="84"/>
      <c r="I32" s="84"/>
      <c r="J32" s="84"/>
      <c r="K32" s="84"/>
      <c r="L32" s="84"/>
      <c r="M32" s="84"/>
      <c r="N32" s="84"/>
      <c r="Q32" s="84"/>
      <c r="R32" s="2"/>
    </row>
    <row r="33" spans="1:55" x14ac:dyDescent="0.25">
      <c r="A33" s="3" t="s">
        <v>142</v>
      </c>
      <c r="B33" s="89" t="s">
        <v>143</v>
      </c>
      <c r="C33" s="2" t="s">
        <v>267</v>
      </c>
      <c r="D33" s="2"/>
      <c r="E33" s="84">
        <v>92756</v>
      </c>
      <c r="F33" s="84">
        <v>103781</v>
      </c>
      <c r="G33" s="84">
        <v>93874</v>
      </c>
      <c r="H33" s="84">
        <v>96486</v>
      </c>
      <c r="I33" s="84">
        <v>92335</v>
      </c>
      <c r="J33" s="84">
        <v>93172</v>
      </c>
      <c r="K33" s="84">
        <v>107718</v>
      </c>
      <c r="L33" s="84">
        <v>99492</v>
      </c>
      <c r="M33" s="84">
        <v>97506</v>
      </c>
      <c r="N33" s="84">
        <v>93334</v>
      </c>
      <c r="Q33" s="84" t="s">
        <v>617</v>
      </c>
      <c r="R33" s="2" t="s">
        <v>142</v>
      </c>
      <c r="S33">
        <f t="shared" ref="S33:AB34" si="7">+E33/S$1</f>
        <v>96721.562741273883</v>
      </c>
      <c r="T33">
        <f t="shared" si="7"/>
        <v>114140.65197180501</v>
      </c>
      <c r="U33">
        <f t="shared" si="7"/>
        <v>99364.414080198694</v>
      </c>
      <c r="V33">
        <f t="shared" si="7"/>
        <v>96246.896000828026</v>
      </c>
      <c r="W33">
        <f t="shared" si="7"/>
        <v>87872.528557056867</v>
      </c>
      <c r="X33">
        <f t="shared" si="7"/>
        <v>84595.0120755682</v>
      </c>
      <c r="Y33">
        <f t="shared" si="7"/>
        <v>103816.74500258882</v>
      </c>
      <c r="Z33">
        <f t="shared" si="7"/>
        <v>99945.445250297445</v>
      </c>
      <c r="AA33">
        <f t="shared" si="7"/>
        <v>98985.679765995417</v>
      </c>
      <c r="AB33">
        <f t="shared" si="7"/>
        <v>91836.510123219123</v>
      </c>
      <c r="AD33">
        <f>AVERAGE(S33:T33)</f>
        <v>105431.10735653945</v>
      </c>
      <c r="AE33">
        <f>+S33/AD$33</f>
        <v>0.91739113024951691</v>
      </c>
      <c r="AF33">
        <f>+T33/AD$33</f>
        <v>1.082608869750483</v>
      </c>
      <c r="AG33">
        <f>+U33/AD33</f>
        <v>0.94245822292442738</v>
      </c>
      <c r="AH33">
        <f>+V33/AD33</f>
        <v>0.91288897948635872</v>
      </c>
      <c r="AI33">
        <f>+W33/AD33</f>
        <v>0.83345922053057619</v>
      </c>
      <c r="AJ33">
        <f>+X33/AD33</f>
        <v>0.80237241357515843</v>
      </c>
      <c r="AK33">
        <f>+Y33/AD33</f>
        <v>0.98468798825671733</v>
      </c>
      <c r="AL33">
        <f>+Z33/AD33</f>
        <v>0.94796922612516077</v>
      </c>
      <c r="AM33">
        <f>+AA33/AD33</f>
        <v>0.93886597843701536</v>
      </c>
      <c r="AN33">
        <f>+AB33/AD33</f>
        <v>0.87105705731281868</v>
      </c>
      <c r="AP33" t="s">
        <v>632</v>
      </c>
      <c r="AT33" t="s">
        <v>406</v>
      </c>
    </row>
    <row r="34" spans="1:55" x14ac:dyDescent="0.25">
      <c r="A34" s="3" t="s">
        <v>144</v>
      </c>
      <c r="B34" s="89" t="s">
        <v>143</v>
      </c>
      <c r="C34" s="2" t="s">
        <v>267</v>
      </c>
      <c r="D34" s="2"/>
      <c r="E34" s="84">
        <v>4922</v>
      </c>
      <c r="F34" s="84">
        <v>6367</v>
      </c>
      <c r="G34" s="84">
        <v>6369</v>
      </c>
      <c r="H34" s="84">
        <v>8297</v>
      </c>
      <c r="I34" s="84">
        <v>5396</v>
      </c>
      <c r="J34" s="84">
        <v>6203</v>
      </c>
      <c r="K34" s="84">
        <v>8342</v>
      </c>
      <c r="L34" s="84">
        <v>7140</v>
      </c>
      <c r="M34" s="84">
        <v>5286</v>
      </c>
      <c r="N34" s="84">
        <v>6799</v>
      </c>
      <c r="Q34" s="84" t="s">
        <v>617</v>
      </c>
      <c r="R34" s="2" t="s">
        <v>144</v>
      </c>
      <c r="S34">
        <f t="shared" si="7"/>
        <v>5132.4284338754369</v>
      </c>
      <c r="T34">
        <f t="shared" si="7"/>
        <v>7002.5682071331212</v>
      </c>
      <c r="U34">
        <f t="shared" si="7"/>
        <v>6741.5040722328386</v>
      </c>
      <c r="V34">
        <f t="shared" si="7"/>
        <v>8276.4390286556609</v>
      </c>
      <c r="W34">
        <f t="shared" si="7"/>
        <v>5135.2159429672265</v>
      </c>
      <c r="X34">
        <f t="shared" si="7"/>
        <v>5631.9802076240667</v>
      </c>
      <c r="Y34">
        <f t="shared" si="7"/>
        <v>8039.8752930020601</v>
      </c>
      <c r="Z34">
        <f t="shared" si="7"/>
        <v>7172.5413006786848</v>
      </c>
      <c r="AA34">
        <f t="shared" si="7"/>
        <v>5366.2164712228141</v>
      </c>
      <c r="AB34">
        <f t="shared" si="7"/>
        <v>6689.913989840431</v>
      </c>
      <c r="AD34">
        <f>AVERAGE(S34:T34)</f>
        <v>6067.498320504279</v>
      </c>
      <c r="AE34">
        <f>+S34/AD$34</f>
        <v>0.84588872757180644</v>
      </c>
      <c r="AF34">
        <f>+T34/AD$34</f>
        <v>1.1541112724281937</v>
      </c>
      <c r="AG34">
        <f>+U34/AD34</f>
        <v>1.1110846210621681</v>
      </c>
      <c r="AH34">
        <f>+V34/AD34</f>
        <v>1.3640611981195889</v>
      </c>
      <c r="AI34">
        <f>+W34/AD34</f>
        <v>0.84634814411294812</v>
      </c>
      <c r="AJ34">
        <f>+X34/AD34</f>
        <v>0.92822113993695909</v>
      </c>
      <c r="AK34">
        <f>+Y34/AD34</f>
        <v>1.3250725205530596</v>
      </c>
      <c r="AL34">
        <f>+Z34/AD34</f>
        <v>1.1821249750395586</v>
      </c>
      <c r="AM34">
        <f>+AA34/AD34</f>
        <v>0.88441993516313322</v>
      </c>
      <c r="AN34">
        <f>+AB34/AD34</f>
        <v>1.1025819269257617</v>
      </c>
      <c r="AP34" s="42" t="s">
        <v>440</v>
      </c>
      <c r="AQ34" s="42"/>
      <c r="AR34" s="42"/>
      <c r="AS34" s="42"/>
      <c r="AT34" s="42" t="s">
        <v>416</v>
      </c>
      <c r="AU34" s="42"/>
      <c r="AV34" s="42"/>
    </row>
    <row r="35" spans="1:55" x14ac:dyDescent="0.25">
      <c r="A35" s="3"/>
      <c r="B35" s="3" t="s">
        <v>697</v>
      </c>
      <c r="C35" s="2"/>
      <c r="D35" s="2"/>
      <c r="E35" s="84"/>
      <c r="F35" s="84"/>
      <c r="G35" s="84"/>
      <c r="H35" s="84"/>
      <c r="I35" s="84"/>
      <c r="J35" s="84"/>
      <c r="K35" s="84"/>
      <c r="L35" s="84"/>
      <c r="M35" s="84"/>
      <c r="N35" s="84"/>
      <c r="Q35" s="84" t="s">
        <v>24</v>
      </c>
      <c r="R35" s="2"/>
      <c r="AC35" s="49" t="s">
        <v>628</v>
      </c>
      <c r="AD35" s="49"/>
      <c r="AE35" s="49">
        <f>AVERAGE(AE33:AF34)</f>
        <v>1</v>
      </c>
      <c r="AF35" s="49"/>
      <c r="AG35" s="49">
        <f>AVERAGE(AG33:AH34)</f>
        <v>1.0826232553981356</v>
      </c>
      <c r="AH35" s="49"/>
      <c r="AI35" s="49">
        <f>AVERAGE(AI33:AJ34)</f>
        <v>0.85260022953891046</v>
      </c>
      <c r="AJ35" s="49"/>
      <c r="AK35" s="49">
        <f>AVERAGE(AK33:AL34)</f>
        <v>1.1099636774936241</v>
      </c>
      <c r="AL35" s="49"/>
      <c r="AM35" s="49">
        <f>AVERAGE(AM33:AN34)</f>
        <v>0.94923122445968233</v>
      </c>
      <c r="AN35" s="49"/>
      <c r="AO35" s="31" t="s">
        <v>627</v>
      </c>
      <c r="AP35" t="s">
        <v>633</v>
      </c>
      <c r="AS35" s="31"/>
      <c r="AT35" t="s">
        <v>428</v>
      </c>
      <c r="AV35" s="31"/>
    </row>
    <row r="36" spans="1:55" x14ac:dyDescent="0.25">
      <c r="A36" s="3"/>
      <c r="B36" s="3"/>
      <c r="C36" s="2"/>
      <c r="D36" s="2"/>
      <c r="E36" s="84"/>
      <c r="F36" s="84"/>
      <c r="G36" s="84"/>
      <c r="H36" s="84"/>
      <c r="I36" s="84"/>
      <c r="J36" s="84"/>
      <c r="K36" s="84"/>
      <c r="L36" s="84"/>
      <c r="M36" s="84"/>
      <c r="N36" s="84"/>
      <c r="Q36" s="84"/>
      <c r="R36" s="2"/>
      <c r="AC36" s="49" t="s">
        <v>398</v>
      </c>
      <c r="AD36" s="49"/>
      <c r="AE36" s="49">
        <f>STDEV(AE33:AF34)/SQRT(4)</f>
        <v>7.1384533398219568E-2</v>
      </c>
      <c r="AF36" s="49"/>
      <c r="AG36" s="49">
        <f>STDEV(AG33:AH34)/SQRT(4)</f>
        <v>0.10347033620253901</v>
      </c>
      <c r="AH36" s="49"/>
      <c r="AI36" s="49">
        <f>STDEV(AI33:AJ34)/SQRT(4)</f>
        <v>2.6843407607748726E-2</v>
      </c>
      <c r="AJ36" s="49"/>
      <c r="AK36" s="49">
        <f>STDEV(AK33:AL34)/SQRT(4)</f>
        <v>8.8230412280305731E-2</v>
      </c>
      <c r="AL36" s="49"/>
      <c r="AM36" s="49">
        <f>STDEV(AM33:AN34)/SQRT(4)</f>
        <v>5.3178614045291721E-2</v>
      </c>
      <c r="AN36" s="49"/>
      <c r="AO36" s="2"/>
      <c r="AP36" t="s">
        <v>635</v>
      </c>
      <c r="AT36" t="s">
        <v>634</v>
      </c>
      <c r="AW36" t="s">
        <v>636</v>
      </c>
      <c r="AZ36" s="31" t="s">
        <v>695</v>
      </c>
      <c r="BA36" s="31"/>
      <c r="BB36" s="31"/>
      <c r="BC36" s="31"/>
    </row>
    <row r="37" spans="1:55" x14ac:dyDescent="0.25">
      <c r="A37" s="3"/>
      <c r="B37" s="3"/>
      <c r="C37" s="2"/>
      <c r="D37" s="2"/>
      <c r="E37" s="84"/>
      <c r="F37" s="84"/>
      <c r="G37" s="84"/>
      <c r="H37" s="84"/>
      <c r="I37" s="84"/>
      <c r="J37" s="84"/>
      <c r="K37" s="84"/>
      <c r="L37" s="84"/>
      <c r="M37" s="84"/>
      <c r="N37" s="84"/>
      <c r="Q37" s="84"/>
      <c r="R37" s="2"/>
      <c r="AO37" s="49" t="s">
        <v>627</v>
      </c>
      <c r="AP37" s="49" t="s">
        <v>696</v>
      </c>
      <c r="AQ37" s="49"/>
      <c r="AR37" s="49"/>
      <c r="AS37" s="49"/>
      <c r="AT37" s="49" t="s">
        <v>428</v>
      </c>
      <c r="AU37" s="49"/>
      <c r="AV37" s="49"/>
      <c r="AZ37" s="49"/>
      <c r="BA37" s="49"/>
      <c r="BB37" s="49"/>
      <c r="BC37" s="49"/>
    </row>
    <row r="38" spans="1:55" x14ac:dyDescent="0.25">
      <c r="A38" s="3"/>
      <c r="B38" s="3"/>
      <c r="C38" s="2"/>
      <c r="D38" s="2"/>
      <c r="E38" s="84"/>
      <c r="F38" s="84"/>
      <c r="G38" s="84"/>
      <c r="H38" s="84"/>
      <c r="I38" s="84"/>
      <c r="J38" s="84"/>
      <c r="K38" s="84"/>
      <c r="L38" s="84"/>
      <c r="M38" s="84"/>
      <c r="N38" s="84"/>
      <c r="Q38" s="84"/>
      <c r="R38" s="2"/>
      <c r="AO38" s="2"/>
      <c r="AZ38" s="49"/>
      <c r="BA38" s="49"/>
      <c r="BB38" s="49"/>
      <c r="BC38" s="49"/>
    </row>
    <row r="39" spans="1:55" x14ac:dyDescent="0.25">
      <c r="A39" s="3"/>
      <c r="B39" s="3"/>
      <c r="C39" s="2"/>
      <c r="D39" s="2"/>
      <c r="E39" s="84"/>
      <c r="F39" s="84"/>
      <c r="G39" s="84"/>
      <c r="H39" s="84"/>
      <c r="I39" s="84"/>
      <c r="J39" s="84"/>
      <c r="K39" s="84"/>
      <c r="L39" s="84"/>
      <c r="M39" s="84"/>
      <c r="N39" s="84"/>
      <c r="Q39" s="84"/>
      <c r="R39" s="2"/>
    </row>
    <row r="40" spans="1:55" x14ac:dyDescent="0.25">
      <c r="A40" s="3" t="s">
        <v>148</v>
      </c>
      <c r="B40" s="27" t="s">
        <v>147</v>
      </c>
      <c r="C40" s="2" t="s">
        <v>272</v>
      </c>
      <c r="D40" s="2"/>
      <c r="E40" s="84">
        <v>227209</v>
      </c>
      <c r="F40" s="84">
        <v>172060</v>
      </c>
      <c r="G40" s="84">
        <v>158096</v>
      </c>
      <c r="H40" s="84">
        <v>217060</v>
      </c>
      <c r="I40" s="84">
        <v>199274</v>
      </c>
      <c r="J40" s="84">
        <v>150541</v>
      </c>
      <c r="K40" s="84">
        <v>130982</v>
      </c>
      <c r="L40" s="84">
        <v>247800</v>
      </c>
      <c r="M40" s="84">
        <v>174166</v>
      </c>
      <c r="N40" s="84">
        <v>145041</v>
      </c>
      <c r="Q40" s="84" t="s">
        <v>618</v>
      </c>
      <c r="R40" s="2" t="s">
        <v>148</v>
      </c>
      <c r="S40">
        <f t="shared" ref="S40:AB40" si="8">+E40/S$1</f>
        <v>236922.78180260141</v>
      </c>
      <c r="T40">
        <f t="shared" si="8"/>
        <v>189235.41475095411</v>
      </c>
      <c r="U40">
        <f t="shared" si="8"/>
        <v>167342.56991736896</v>
      </c>
      <c r="V40">
        <f t="shared" si="8"/>
        <v>216522.09901892222</v>
      </c>
      <c r="W40">
        <f t="shared" si="8"/>
        <v>189643.25830593979</v>
      </c>
      <c r="X40">
        <f t="shared" si="8"/>
        <v>136682.88448104702</v>
      </c>
      <c r="Y40">
        <f t="shared" si="8"/>
        <v>126238.18576216685</v>
      </c>
      <c r="Z40">
        <f t="shared" si="8"/>
        <v>248929.37455296612</v>
      </c>
      <c r="AA40">
        <f t="shared" si="8"/>
        <v>176809.01587722148</v>
      </c>
      <c r="AB40">
        <f t="shared" si="8"/>
        <v>142713.90130908162</v>
      </c>
      <c r="AD40">
        <f>AVERAGE(S40:T40)</f>
        <v>213079.09827677778</v>
      </c>
      <c r="AE40">
        <f>+S40/AD$40</f>
        <v>1.1119006214999654</v>
      </c>
      <c r="AF40">
        <f>+T40/AD$40</f>
        <v>0.88809937850003451</v>
      </c>
      <c r="AG40">
        <f>+U40/AD40</f>
        <v>0.78535422418580147</v>
      </c>
      <c r="AH40">
        <f>+V40/AD40</f>
        <v>1.0161583222849582</v>
      </c>
      <c r="AI40">
        <f>+W40/AD40</f>
        <v>0.89001342618600654</v>
      </c>
      <c r="AJ40">
        <f>+X40/AD40</f>
        <v>0.64146547261760811</v>
      </c>
      <c r="AK40">
        <f>+Y40/AD40</f>
        <v>0.59244753137724726</v>
      </c>
      <c r="AL40">
        <f>+Z40/AD40</f>
        <v>1.1682486765061342</v>
      </c>
      <c r="AM40">
        <f>+AA40/AD40</f>
        <v>0.82978113436333634</v>
      </c>
      <c r="AN40">
        <f>+AB40/AD40</f>
        <v>0.66976959478073383</v>
      </c>
      <c r="AP40" s="28" t="s">
        <v>637</v>
      </c>
      <c r="AQ40" s="28"/>
      <c r="AR40" s="28"/>
      <c r="AS40" s="28"/>
      <c r="AT40" s="28" t="s">
        <v>406</v>
      </c>
      <c r="AU40" s="28"/>
      <c r="AV40" s="28"/>
      <c r="AW40" s="28" t="s">
        <v>693</v>
      </c>
    </row>
    <row r="41" spans="1:55" x14ac:dyDescent="0.25">
      <c r="A41" s="2"/>
      <c r="B41" s="28" t="s">
        <v>693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2"/>
      <c r="AE41" s="83">
        <f>AVERAGE(AE40:AF40)</f>
        <v>1</v>
      </c>
      <c r="AG41" s="83">
        <f>AVERAGE(AG40:AH40)</f>
        <v>0.90075627323537977</v>
      </c>
      <c r="AI41" s="83">
        <f>AVERAGE(AI40:AJ40)</f>
        <v>0.76573944940180727</v>
      </c>
      <c r="AK41" s="83">
        <f>AVERAGE(AK40:AL40)</f>
        <v>0.88034810394169072</v>
      </c>
      <c r="AM41" s="83">
        <f>AVERAGE(AM40:AN40)</f>
        <v>0.74977536457203509</v>
      </c>
    </row>
    <row r="42" spans="1:5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AE42" s="83">
        <f>STDEV(AE40:AF40)/SQRT(2)</f>
        <v>0.11190062149996571</v>
      </c>
      <c r="AG42" s="83">
        <f>STDEV(AG40:AH40)/SQRT(2)</f>
        <v>0.11540204904957906</v>
      </c>
      <c r="AI42" s="83">
        <f>STDEV(AI40:AJ40)/SQRT(2)</f>
        <v>0.12427397678419935</v>
      </c>
      <c r="AK42" s="83">
        <f>STDEV(AK40:AL40)/SQRT(2)</f>
        <v>0.28790057256444362</v>
      </c>
      <c r="AM42" s="83">
        <f>STDEV(AM40:AN40)/SQRT(2)</f>
        <v>8.0005769791300668E-2</v>
      </c>
    </row>
    <row r="43" spans="1:5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U43" t="s">
        <v>24</v>
      </c>
    </row>
    <row r="44" spans="1:55" x14ac:dyDescent="0.25">
      <c r="AM44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3AA4-B7FE-4E81-9418-F5A1ECB552AB}">
  <dimension ref="A1:AL110"/>
  <sheetViews>
    <sheetView topLeftCell="A108" workbookViewId="0">
      <selection activeCell="O109" sqref="O109"/>
    </sheetView>
  </sheetViews>
  <sheetFormatPr baseColWidth="10" defaultRowHeight="15" x14ac:dyDescent="0.25"/>
  <cols>
    <col min="1" max="1" width="17.42578125" customWidth="1"/>
  </cols>
  <sheetData>
    <row r="1" spans="1:36" x14ac:dyDescent="0.25">
      <c r="C1" t="s">
        <v>905</v>
      </c>
      <c r="L1" t="s">
        <v>906</v>
      </c>
      <c r="M1">
        <v>0.95900022054149814</v>
      </c>
      <c r="N1">
        <v>0.90923784127004947</v>
      </c>
      <c r="O1">
        <v>0.94474466406285762</v>
      </c>
      <c r="P1">
        <v>1.0024842775103098</v>
      </c>
      <c r="Q1">
        <v>1.050783464596055</v>
      </c>
      <c r="R1">
        <v>1.1013888137609109</v>
      </c>
      <c r="S1">
        <v>1.0375782827453692</v>
      </c>
      <c r="T1">
        <v>0.99546307238752241</v>
      </c>
      <c r="U1">
        <v>0.98505157746561511</v>
      </c>
      <c r="V1">
        <v>1.0163060407540712</v>
      </c>
    </row>
    <row r="2" spans="1:36" x14ac:dyDescent="0.25">
      <c r="A2" s="124" t="s">
        <v>907</v>
      </c>
    </row>
    <row r="4" spans="1:36" x14ac:dyDescent="0.25">
      <c r="A4" t="s">
        <v>908</v>
      </c>
      <c r="B4" s="137" t="s">
        <v>909</v>
      </c>
      <c r="C4" t="s">
        <v>910</v>
      </c>
      <c r="X4" t="s">
        <v>608</v>
      </c>
    </row>
    <row r="5" spans="1:36" x14ac:dyDescent="0.25">
      <c r="A5" t="s">
        <v>911</v>
      </c>
      <c r="B5">
        <v>163.13300000000001</v>
      </c>
      <c r="C5">
        <v>157.589</v>
      </c>
      <c r="D5">
        <v>130.09399999999999</v>
      </c>
      <c r="E5">
        <v>154.75</v>
      </c>
      <c r="F5">
        <v>180.35400000000001</v>
      </c>
      <c r="G5">
        <v>125.19</v>
      </c>
      <c r="H5">
        <v>150.57499999999999</v>
      </c>
      <c r="I5">
        <v>192.82599999999999</v>
      </c>
      <c r="J5">
        <v>176.86099999999999</v>
      </c>
      <c r="K5">
        <v>120.31100000000001</v>
      </c>
      <c r="M5">
        <f>+B5/M$1</f>
        <v>170.10736442572161</v>
      </c>
      <c r="N5">
        <f>+C5/N$1</f>
        <v>173.31988710442931</v>
      </c>
      <c r="O5">
        <f t="shared" ref="O5:V5" si="0">+D5/O$1</f>
        <v>137.70281531999669</v>
      </c>
      <c r="P5">
        <f t="shared" si="0"/>
        <v>154.36651074900126</v>
      </c>
      <c r="Q5">
        <f t="shared" si="0"/>
        <v>171.63764569642538</v>
      </c>
      <c r="R5">
        <f t="shared" si="0"/>
        <v>113.66558152385248</v>
      </c>
      <c r="S5">
        <f t="shared" si="0"/>
        <v>145.12158022581937</v>
      </c>
      <c r="T5">
        <f t="shared" si="0"/>
        <v>193.70482476816079</v>
      </c>
      <c r="U5">
        <f t="shared" si="0"/>
        <v>179.54491322681386</v>
      </c>
      <c r="V5">
        <f t="shared" si="0"/>
        <v>118.3806798105151</v>
      </c>
      <c r="X5">
        <f>+AVERAGE(M5:N5)</f>
        <v>171.71362576507545</v>
      </c>
      <c r="Z5" s="17">
        <f>+M5/$X5</f>
        <v>0.9906456966813374</v>
      </c>
      <c r="AA5" s="17">
        <f t="shared" ref="AA5:AI5" si="1">+N5/$X5</f>
        <v>1.0093543033186627</v>
      </c>
      <c r="AB5" s="17">
        <f t="shared" si="1"/>
        <v>0.80193295497930039</v>
      </c>
      <c r="AC5" s="17">
        <f t="shared" si="1"/>
        <v>0.8989764793633378</v>
      </c>
      <c r="AD5" s="17">
        <f t="shared" si="1"/>
        <v>0.9995575186982889</v>
      </c>
      <c r="AE5" s="17">
        <f t="shared" si="1"/>
        <v>0.66194852631765189</v>
      </c>
      <c r="AF5" s="17">
        <f t="shared" si="1"/>
        <v>0.84513724277398261</v>
      </c>
      <c r="AG5" s="17">
        <f t="shared" si="1"/>
        <v>1.1280690388144963</v>
      </c>
      <c r="AH5" s="17">
        <f t="shared" si="1"/>
        <v>1.0456066746412573</v>
      </c>
      <c r="AI5" s="17">
        <f t="shared" si="1"/>
        <v>0.68940760689820779</v>
      </c>
    </row>
    <row r="6" spans="1:36" x14ac:dyDescent="0.25">
      <c r="Y6" t="s">
        <v>397</v>
      </c>
      <c r="Z6">
        <f>AVERAGE(Z5:AA5)</f>
        <v>1</v>
      </c>
      <c r="AB6" s="125">
        <f>AVERAGE(AB5:AC5)</f>
        <v>0.85045471717131904</v>
      </c>
      <c r="AD6">
        <f>AVERAGE(AD5:AE5)</f>
        <v>0.83075302250797045</v>
      </c>
      <c r="AF6" s="125">
        <f>AVERAGE(AF5:AG5)</f>
        <v>0.9866031407942395</v>
      </c>
      <c r="AH6">
        <f>AVERAGE(AH5:AI5)</f>
        <v>0.86750714076973257</v>
      </c>
      <c r="AI6" s="17"/>
    </row>
    <row r="7" spans="1:36" x14ac:dyDescent="0.25">
      <c r="Y7" t="s">
        <v>398</v>
      </c>
      <c r="Z7">
        <f>STDEV(Z5:AA5)/SQRT(2)</f>
        <v>9.3543033186626601E-3</v>
      </c>
      <c r="AB7" s="125">
        <f>STDEV(AB5:AC5)/SQRT(2)</f>
        <v>4.8521762192018696E-2</v>
      </c>
      <c r="AD7">
        <f>STDEV(AD5:AE5)/SQRT(2)</f>
        <v>0.16880449619031834</v>
      </c>
      <c r="AF7" s="125">
        <f>STDEV(AF5:AG5)/SQRT(2)</f>
        <v>0.14146589802025644</v>
      </c>
      <c r="AH7">
        <f>STDEV(AH5:AI5)/SQRT(2)</f>
        <v>0.17809953387152505</v>
      </c>
      <c r="AI7" s="17"/>
    </row>
    <row r="9" spans="1:36" x14ac:dyDescent="0.25">
      <c r="A9" t="s">
        <v>912</v>
      </c>
      <c r="B9" s="115">
        <v>170010</v>
      </c>
      <c r="C9" s="115">
        <v>173431</v>
      </c>
      <c r="D9" s="115">
        <v>144662</v>
      </c>
      <c r="E9" s="115">
        <v>176397</v>
      </c>
      <c r="F9" s="115">
        <v>217702</v>
      </c>
      <c r="G9" s="115">
        <v>155117</v>
      </c>
      <c r="H9" s="115">
        <v>175279</v>
      </c>
      <c r="I9" s="115">
        <v>230783</v>
      </c>
      <c r="J9" s="115">
        <v>217664</v>
      </c>
      <c r="K9" s="115">
        <v>145832</v>
      </c>
      <c r="M9">
        <f t="shared" ref="M9:V11" si="2">+B9/M$1</f>
        <v>177278.37424688399</v>
      </c>
      <c r="N9">
        <f t="shared" si="2"/>
        <v>190743.2710430822</v>
      </c>
      <c r="O9">
        <f t="shared" si="2"/>
        <v>153122.85478055375</v>
      </c>
      <c r="P9">
        <f t="shared" si="2"/>
        <v>175959.8668600425</v>
      </c>
      <c r="Q9">
        <f t="shared" si="2"/>
        <v>207180.64885393833</v>
      </c>
      <c r="R9">
        <f t="shared" si="2"/>
        <v>140837.63886281193</v>
      </c>
      <c r="S9">
        <f t="shared" si="2"/>
        <v>168930.86807505492</v>
      </c>
      <c r="T9">
        <f t="shared" si="2"/>
        <v>231834.81778634861</v>
      </c>
      <c r="U9">
        <f t="shared" si="2"/>
        <v>220967.1097223312</v>
      </c>
      <c r="V9">
        <f t="shared" si="2"/>
        <v>143492.21017302689</v>
      </c>
      <c r="X9">
        <f>+AVERAGE(M9:N9)</f>
        <v>184010.8226449831</v>
      </c>
      <c r="Z9" s="17">
        <f>+M9/$X9</f>
        <v>0.96341275854688069</v>
      </c>
      <c r="AA9" s="17">
        <f t="shared" ref="AA9:AD11" si="3">+N9/$X9</f>
        <v>1.0365872414531192</v>
      </c>
      <c r="AB9" s="17">
        <f t="shared" si="3"/>
        <v>0.83214048271485475</v>
      </c>
      <c r="AC9" s="17">
        <f t="shared" si="3"/>
        <v>0.9562473789899113</v>
      </c>
      <c r="AE9" s="17">
        <f t="shared" ref="AE9:AI11" si="4">+R9/$X9</f>
        <v>0.76537693184782762</v>
      </c>
      <c r="AF9" s="17">
        <f t="shared" si="4"/>
        <v>0.91804854544331704</v>
      </c>
      <c r="AG9" s="17">
        <f t="shared" si="4"/>
        <v>1.2598977302201055</v>
      </c>
      <c r="AH9" s="17">
        <f t="shared" si="4"/>
        <v>1.200837573280398</v>
      </c>
      <c r="AI9" s="17">
        <f t="shared" si="4"/>
        <v>0.77980310130926467</v>
      </c>
    </row>
    <row r="10" spans="1:36" x14ac:dyDescent="0.25">
      <c r="A10" t="s">
        <v>913</v>
      </c>
      <c r="B10" s="115">
        <v>26961</v>
      </c>
      <c r="C10" s="115">
        <v>14318</v>
      </c>
      <c r="D10" s="115">
        <v>16070</v>
      </c>
      <c r="E10" s="115">
        <v>15170</v>
      </c>
      <c r="F10" s="115">
        <v>14995</v>
      </c>
      <c r="G10" s="115">
        <v>4185</v>
      </c>
      <c r="H10" s="115">
        <v>7164</v>
      </c>
      <c r="I10" s="115">
        <v>11493</v>
      </c>
      <c r="J10" s="115">
        <v>14806</v>
      </c>
      <c r="K10" s="115">
        <v>7772</v>
      </c>
      <c r="M10">
        <f t="shared" si="2"/>
        <v>28113.653597260392</v>
      </c>
      <c r="N10">
        <f t="shared" si="2"/>
        <v>15747.254843683373</v>
      </c>
      <c r="O10">
        <f t="shared" si="2"/>
        <v>17009.887021633178</v>
      </c>
      <c r="P10">
        <f t="shared" si="2"/>
        <v>15132.406901856861</v>
      </c>
      <c r="Q10">
        <f t="shared" si="2"/>
        <v>14270.304496811261</v>
      </c>
      <c r="R10">
        <f t="shared" si="2"/>
        <v>3799.748052378965</v>
      </c>
      <c r="S10">
        <f t="shared" si="2"/>
        <v>6904.5392710461228</v>
      </c>
      <c r="T10">
        <f t="shared" si="2"/>
        <v>11545.380555840355</v>
      </c>
      <c r="U10">
        <f t="shared" si="2"/>
        <v>15030.68503082198</v>
      </c>
      <c r="V10">
        <f t="shared" si="2"/>
        <v>7647.3027693837084</v>
      </c>
      <c r="X10">
        <f>+AVERAGE(M10:N10)</f>
        <v>21930.454220471882</v>
      </c>
      <c r="Z10" s="17">
        <f>+M10/$X10</f>
        <v>1.2819457962259875</v>
      </c>
      <c r="AA10" s="17">
        <f t="shared" si="3"/>
        <v>0.71805420377401263</v>
      </c>
      <c r="AB10" s="17">
        <f t="shared" si="3"/>
        <v>0.77562857798698037</v>
      </c>
      <c r="AC10" s="17">
        <f t="shared" si="3"/>
        <v>0.69001794261656901</v>
      </c>
      <c r="AD10" s="17">
        <f t="shared" si="3"/>
        <v>0.65070720165431228</v>
      </c>
      <c r="AF10" s="17">
        <f t="shared" si="4"/>
        <v>0.31483795098966977</v>
      </c>
      <c r="AG10" s="17">
        <f t="shared" si="4"/>
        <v>0.52645423755349519</v>
      </c>
      <c r="AH10" s="17">
        <f t="shared" si="4"/>
        <v>0.68537955847676746</v>
      </c>
      <c r="AI10" s="17">
        <f t="shared" si="4"/>
        <v>0.34870699405053907</v>
      </c>
      <c r="AJ10" t="s">
        <v>914</v>
      </c>
    </row>
    <row r="11" spans="1:36" x14ac:dyDescent="0.25">
      <c r="A11" t="s">
        <v>915</v>
      </c>
      <c r="B11" s="115">
        <v>7992</v>
      </c>
      <c r="C11" s="115">
        <v>9652</v>
      </c>
      <c r="D11" s="115">
        <v>6262</v>
      </c>
      <c r="E11" s="115">
        <v>5769</v>
      </c>
      <c r="F11" s="115">
        <v>5725</v>
      </c>
      <c r="G11" s="115">
        <v>7714</v>
      </c>
      <c r="H11" s="115">
        <v>13483</v>
      </c>
      <c r="I11" s="115">
        <v>8891</v>
      </c>
      <c r="J11" s="115">
        <v>7702</v>
      </c>
      <c r="K11" s="115">
        <v>8210</v>
      </c>
      <c r="M11">
        <f t="shared" si="2"/>
        <v>8333.6790011240337</v>
      </c>
      <c r="N11">
        <f t="shared" si="2"/>
        <v>10615.484268140237</v>
      </c>
      <c r="O11">
        <f t="shared" si="2"/>
        <v>6628.2459570296805</v>
      </c>
      <c r="P11">
        <f t="shared" si="2"/>
        <v>5754.7037189724606</v>
      </c>
      <c r="Q11">
        <f t="shared" si="2"/>
        <v>5448.315654834576</v>
      </c>
      <c r="R11">
        <f t="shared" si="2"/>
        <v>7003.8844626168066</v>
      </c>
      <c r="S11">
        <f t="shared" si="2"/>
        <v>12994.68215961961</v>
      </c>
      <c r="T11">
        <f t="shared" si="2"/>
        <v>8931.5216672736951</v>
      </c>
      <c r="U11">
        <f t="shared" si="2"/>
        <v>7818.8799208017626</v>
      </c>
      <c r="V11">
        <f t="shared" si="2"/>
        <v>8078.2753135152143</v>
      </c>
      <c r="X11">
        <f>+AVERAGE(M11:N11)</f>
        <v>9474.5816346321353</v>
      </c>
      <c r="Z11" s="17">
        <f>+M11/$X11</f>
        <v>0.87958279557824515</v>
      </c>
      <c r="AA11" s="17">
        <f t="shared" si="3"/>
        <v>1.1204172044217549</v>
      </c>
      <c r="AB11" s="17">
        <f t="shared" si="3"/>
        <v>0.69958191428755701</v>
      </c>
      <c r="AC11" s="17">
        <f t="shared" si="3"/>
        <v>0.60738341183714917</v>
      </c>
      <c r="AD11" s="17">
        <f t="shared" si="3"/>
        <v>0.57504551281921745</v>
      </c>
      <c r="AE11" s="17">
        <f t="shared" si="4"/>
        <v>0.73922888975020618</v>
      </c>
      <c r="AF11" s="17">
        <f t="shared" si="4"/>
        <v>1.3715309721033553</v>
      </c>
      <c r="AG11" s="17">
        <f t="shared" si="4"/>
        <v>0.9426824330297171</v>
      </c>
      <c r="AH11" s="17">
        <f t="shared" si="4"/>
        <v>0.82524803968353189</v>
      </c>
      <c r="AI11" s="17">
        <f t="shared" si="4"/>
        <v>0.85262607100106169</v>
      </c>
    </row>
    <row r="12" spans="1:36" x14ac:dyDescent="0.25">
      <c r="AD12" t="s">
        <v>916</v>
      </c>
    </row>
    <row r="13" spans="1:36" x14ac:dyDescent="0.25">
      <c r="B13" s="139" t="s">
        <v>917</v>
      </c>
      <c r="C13" s="139"/>
      <c r="D13" s="139"/>
      <c r="AD13">
        <f>+(AD11-AE16)/(AD16-AE16)</f>
        <v>0.42175103343120551</v>
      </c>
      <c r="AE13">
        <f>+(AD16-AE9)/(AD16-AD11)</f>
        <v>0.65448944048396529</v>
      </c>
      <c r="AF13" s="17">
        <f>+(AG10-AF10)/(AF11-AF10)</f>
        <v>0.20026278430493999</v>
      </c>
      <c r="AG13" s="17">
        <f>+(AF11-AG9)/(AF11-AF10)</f>
        <v>0.10564396627281174</v>
      </c>
      <c r="AH13" s="17">
        <f>+(AH10-AI10)/(AH9-AI10)</f>
        <v>0.39509503899098108</v>
      </c>
      <c r="AI13" s="17">
        <f>+(AH9-AI11)/(AH9-AI10)</f>
        <v>0.40863631791508281</v>
      </c>
    </row>
    <row r="14" spans="1:36" x14ac:dyDescent="0.25">
      <c r="AD14">
        <f>+(AD11-AE16)/(AE9-AE16)</f>
        <v>0.67855579610028893</v>
      </c>
      <c r="AE14" t="s">
        <v>918</v>
      </c>
    </row>
    <row r="15" spans="1:36" x14ac:dyDescent="0.25">
      <c r="AD15" t="s">
        <v>919</v>
      </c>
    </row>
    <row r="16" spans="1:36" x14ac:dyDescent="0.25">
      <c r="AD16" s="17">
        <f>+Q9/$X9</f>
        <v>1.1259155623343817</v>
      </c>
      <c r="AE16" s="17">
        <f>+R10/$X10</f>
        <v>0.17326353636724653</v>
      </c>
    </row>
    <row r="18" spans="1:38" x14ac:dyDescent="0.25">
      <c r="Y18" t="s">
        <v>397</v>
      </c>
      <c r="Z18">
        <f>AVERAGE(Z9:AA11)</f>
        <v>1</v>
      </c>
      <c r="AB18" s="139">
        <f>AVERAGE(AB9:AC11)</f>
        <v>0.76016661807217023</v>
      </c>
      <c r="AD18" s="139">
        <f>AVERAGE(AD9:AE11)</f>
        <v>0.68258963401789086</v>
      </c>
      <c r="AF18">
        <f>AVERAGE(AF9:AG11)</f>
        <v>0.88890864488994348</v>
      </c>
      <c r="AH18" s="139">
        <f>AVERAGE(AH9:AI11)</f>
        <v>0.78210022296692705</v>
      </c>
      <c r="AI18" s="17"/>
      <c r="AJ18" t="s">
        <v>920</v>
      </c>
    </row>
    <row r="19" spans="1:38" x14ac:dyDescent="0.25">
      <c r="Y19" t="s">
        <v>398</v>
      </c>
      <c r="Z19">
        <f>STDEV(Z9:AA11)/SQRT(6)</f>
        <v>7.9721331886936336E-2</v>
      </c>
      <c r="AB19" s="139">
        <f>STDEV(AB9:AC11)/SQRT(6)</f>
        <v>5.0266299282385088E-2</v>
      </c>
      <c r="AD19" s="139">
        <f>STDEV(AD9:AE11)/SQRT(4)</f>
        <v>4.3439583973708513E-2</v>
      </c>
      <c r="AF19">
        <f>STDEV(AF9:AG11)/SQRT(6)</f>
        <v>0.166856058250509</v>
      </c>
      <c r="AH19" s="139">
        <f>STDEV(AH9:AI11)/SQRT(6)</f>
        <v>0.11245242734208259</v>
      </c>
      <c r="AI19" s="17"/>
      <c r="AJ19" s="139" t="s">
        <v>416</v>
      </c>
      <c r="AK19" s="139"/>
      <c r="AL19" s="139"/>
    </row>
    <row r="21" spans="1:38" x14ac:dyDescent="0.25">
      <c r="A21" s="124" t="s">
        <v>921</v>
      </c>
    </row>
    <row r="22" spans="1:38" x14ac:dyDescent="0.25">
      <c r="A22" t="s">
        <v>922</v>
      </c>
      <c r="B22" t="s">
        <v>923</v>
      </c>
      <c r="D22" s="1">
        <v>1.42</v>
      </c>
      <c r="E22" s="1">
        <v>2.83</v>
      </c>
      <c r="F22" s="1">
        <v>6.91</v>
      </c>
      <c r="G22" s="1">
        <v>5.85</v>
      </c>
      <c r="H22" s="1">
        <v>4.5</v>
      </c>
      <c r="I22" s="1">
        <v>4.67</v>
      </c>
      <c r="J22" s="1">
        <v>5.14</v>
      </c>
      <c r="K22" s="1">
        <v>7.28</v>
      </c>
      <c r="L22" s="1">
        <v>6.21</v>
      </c>
      <c r="M22" s="1">
        <v>6.37</v>
      </c>
    </row>
    <row r="23" spans="1:38" x14ac:dyDescent="0.25">
      <c r="A23" t="s">
        <v>924</v>
      </c>
      <c r="B23" t="s">
        <v>923</v>
      </c>
      <c r="D23" s="1">
        <v>211.96</v>
      </c>
      <c r="E23" s="1">
        <v>193.94</v>
      </c>
      <c r="F23" s="1">
        <v>183.51</v>
      </c>
      <c r="G23" s="1">
        <v>172.65</v>
      </c>
      <c r="H23" s="1">
        <v>167.82</v>
      </c>
      <c r="I23" s="1">
        <v>144.16</v>
      </c>
      <c r="J23" s="1">
        <v>139.51</v>
      </c>
      <c r="K23" s="1">
        <v>138.52000000000001</v>
      </c>
      <c r="L23" s="1">
        <v>178.91</v>
      </c>
      <c r="M23" s="1">
        <v>174.7</v>
      </c>
    </row>
    <row r="25" spans="1:38" x14ac:dyDescent="0.25">
      <c r="A25" t="s">
        <v>922</v>
      </c>
      <c r="D25" s="115">
        <v>2541</v>
      </c>
      <c r="E25" s="115">
        <v>2449</v>
      </c>
      <c r="F25" s="115">
        <v>6810</v>
      </c>
      <c r="G25" s="115">
        <v>8407</v>
      </c>
      <c r="H25" s="115">
        <v>2909</v>
      </c>
      <c r="I25" t="s">
        <v>745</v>
      </c>
      <c r="J25" s="115">
        <v>3243</v>
      </c>
      <c r="K25" s="115">
        <v>1664</v>
      </c>
      <c r="L25" s="115">
        <v>2994</v>
      </c>
      <c r="M25" s="115">
        <v>3004</v>
      </c>
      <c r="N25" t="s">
        <v>925</v>
      </c>
    </row>
    <row r="26" spans="1:38" x14ac:dyDescent="0.25">
      <c r="A26" t="s">
        <v>924</v>
      </c>
      <c r="D26" s="115">
        <v>201723</v>
      </c>
      <c r="E26" s="115">
        <v>175684</v>
      </c>
      <c r="F26" s="115">
        <v>183368</v>
      </c>
      <c r="G26" s="115">
        <v>171972</v>
      </c>
      <c r="H26" s="115">
        <v>178184</v>
      </c>
      <c r="I26" s="115">
        <v>153680</v>
      </c>
      <c r="J26" s="115">
        <v>146613</v>
      </c>
      <c r="K26" s="115">
        <v>169438</v>
      </c>
      <c r="L26" s="115">
        <v>188104</v>
      </c>
      <c r="M26" s="115">
        <v>148782</v>
      </c>
      <c r="N26" t="s">
        <v>926</v>
      </c>
    </row>
    <row r="27" spans="1:38" x14ac:dyDescent="0.25">
      <c r="B27" s="139" t="s">
        <v>927</v>
      </c>
      <c r="C27" s="139"/>
    </row>
    <row r="30" spans="1:38" x14ac:dyDescent="0.25">
      <c r="A30" s="124" t="s">
        <v>928</v>
      </c>
      <c r="B30" t="s">
        <v>929</v>
      </c>
    </row>
    <row r="31" spans="1:38" x14ac:dyDescent="0.25">
      <c r="A31" s="137" t="s">
        <v>930</v>
      </c>
      <c r="C31">
        <v>53.585999999999999</v>
      </c>
      <c r="D31">
        <v>51.692999999999998</v>
      </c>
      <c r="E31">
        <v>45.598999999999997</v>
      </c>
      <c r="F31">
        <v>53.335999999999999</v>
      </c>
      <c r="G31">
        <v>50.21</v>
      </c>
      <c r="H31">
        <v>50.695</v>
      </c>
      <c r="I31">
        <v>41.408000000000001</v>
      </c>
      <c r="J31">
        <v>49.109000000000002</v>
      </c>
      <c r="K31">
        <v>47.35</v>
      </c>
      <c r="L31">
        <v>38.814</v>
      </c>
    </row>
    <row r="32" spans="1:38" x14ac:dyDescent="0.25">
      <c r="A32" t="s">
        <v>931</v>
      </c>
    </row>
    <row r="34" spans="1:13" x14ac:dyDescent="0.25">
      <c r="A34" t="s">
        <v>932</v>
      </c>
      <c r="C34" s="115">
        <v>62177</v>
      </c>
      <c r="D34" s="115">
        <v>59179</v>
      </c>
      <c r="E34" s="115">
        <v>52346</v>
      </c>
      <c r="F34" s="115">
        <v>62033</v>
      </c>
      <c r="G34" s="115">
        <v>61008</v>
      </c>
      <c r="H34" s="115">
        <v>62136</v>
      </c>
      <c r="I34" s="115">
        <v>49552</v>
      </c>
      <c r="J34" s="115">
        <v>59207</v>
      </c>
      <c r="K34" s="115">
        <v>58572</v>
      </c>
      <c r="L34" s="115">
        <v>48265</v>
      </c>
    </row>
    <row r="35" spans="1:13" x14ac:dyDescent="0.25">
      <c r="B35" s="139" t="s">
        <v>927</v>
      </c>
      <c r="C35" s="139"/>
    </row>
    <row r="37" spans="1:13" ht="15.75" thickBot="1" x14ac:dyDescent="0.3"/>
    <row r="38" spans="1:13" ht="15.75" thickBot="1" x14ac:dyDescent="0.3">
      <c r="A38" s="140" t="s">
        <v>933</v>
      </c>
      <c r="B38" s="137" t="s">
        <v>934</v>
      </c>
    </row>
    <row r="40" spans="1:13" x14ac:dyDescent="0.25">
      <c r="A40" t="s">
        <v>935</v>
      </c>
      <c r="C40" s="115">
        <v>26337</v>
      </c>
      <c r="D40" s="115">
        <v>31566</v>
      </c>
      <c r="E40" s="115">
        <v>15463</v>
      </c>
      <c r="F40" s="115">
        <v>26196</v>
      </c>
      <c r="G40" s="115">
        <v>23063</v>
      </c>
      <c r="H40" s="115">
        <v>21769</v>
      </c>
      <c r="I40" s="115">
        <v>12690</v>
      </c>
      <c r="J40" s="115">
        <v>17327</v>
      </c>
      <c r="K40" s="115">
        <v>28238</v>
      </c>
      <c r="L40" s="115">
        <v>16484</v>
      </c>
      <c r="M40" t="s">
        <v>936</v>
      </c>
    </row>
    <row r="41" spans="1:13" x14ac:dyDescent="0.25">
      <c r="A41" t="s">
        <v>937</v>
      </c>
      <c r="C41" s="115">
        <v>40800</v>
      </c>
      <c r="D41" s="115">
        <v>43658</v>
      </c>
      <c r="E41" s="115">
        <v>25144</v>
      </c>
      <c r="F41" s="115">
        <v>44034</v>
      </c>
      <c r="G41" s="115">
        <v>33032</v>
      </c>
      <c r="H41" s="115">
        <v>35031</v>
      </c>
      <c r="I41" s="115">
        <v>19802</v>
      </c>
      <c r="J41" s="115">
        <v>26692</v>
      </c>
      <c r="K41" s="115">
        <v>43023</v>
      </c>
      <c r="L41" s="115">
        <v>29782</v>
      </c>
    </row>
    <row r="43" spans="1:13" x14ac:dyDescent="0.25">
      <c r="A43" t="s">
        <v>938</v>
      </c>
      <c r="C43" s="115">
        <v>25893</v>
      </c>
      <c r="D43" s="115">
        <v>13882</v>
      </c>
      <c r="E43" s="115">
        <v>16002</v>
      </c>
      <c r="F43" s="115">
        <v>14849</v>
      </c>
      <c r="G43" s="115">
        <v>18510</v>
      </c>
      <c r="H43" s="115">
        <v>8887</v>
      </c>
      <c r="I43" s="115">
        <v>8123</v>
      </c>
      <c r="J43" s="115">
        <v>10313</v>
      </c>
      <c r="K43" s="115">
        <v>19452</v>
      </c>
      <c r="L43" s="115">
        <v>11417</v>
      </c>
      <c r="M43" t="s">
        <v>939</v>
      </c>
    </row>
    <row r="44" spans="1:13" x14ac:dyDescent="0.25">
      <c r="A44" t="s">
        <v>940</v>
      </c>
      <c r="C44" s="115">
        <v>3136</v>
      </c>
      <c r="D44" s="115">
        <v>7204</v>
      </c>
      <c r="E44" s="115">
        <v>3057</v>
      </c>
      <c r="F44" s="115">
        <v>5097</v>
      </c>
      <c r="G44" s="115">
        <v>3772</v>
      </c>
      <c r="H44" s="115">
        <v>2747</v>
      </c>
      <c r="I44" s="115">
        <v>5954</v>
      </c>
      <c r="J44" s="115">
        <v>3299</v>
      </c>
      <c r="K44" s="115">
        <v>3242</v>
      </c>
      <c r="L44" s="115">
        <v>2427</v>
      </c>
    </row>
    <row r="46" spans="1:13" x14ac:dyDescent="0.25">
      <c r="A46" t="s">
        <v>941</v>
      </c>
      <c r="C46" s="115">
        <v>5999</v>
      </c>
      <c r="D46" s="115">
        <v>5636</v>
      </c>
      <c r="E46" s="115">
        <v>4331</v>
      </c>
      <c r="F46" s="115">
        <v>1585</v>
      </c>
      <c r="G46" s="115">
        <v>4604</v>
      </c>
      <c r="H46" s="115">
        <v>1120</v>
      </c>
      <c r="I46" s="115">
        <v>2711</v>
      </c>
      <c r="J46" s="115">
        <v>3521</v>
      </c>
      <c r="K46" s="115">
        <v>3645</v>
      </c>
      <c r="L46" s="115">
        <v>2715</v>
      </c>
      <c r="M46" t="s">
        <v>942</v>
      </c>
    </row>
    <row r="47" spans="1:13" x14ac:dyDescent="0.25">
      <c r="A47" t="s">
        <v>943</v>
      </c>
      <c r="C47" s="115">
        <v>16872</v>
      </c>
      <c r="D47" s="115">
        <v>18877</v>
      </c>
      <c r="E47" s="115">
        <v>15982</v>
      </c>
      <c r="F47" s="115">
        <v>13815</v>
      </c>
      <c r="G47" s="115">
        <v>11038</v>
      </c>
      <c r="H47" s="115">
        <v>9363</v>
      </c>
      <c r="I47" s="115">
        <v>9500</v>
      </c>
      <c r="J47" s="115">
        <v>10574</v>
      </c>
      <c r="K47" s="115">
        <v>15022</v>
      </c>
      <c r="L47" s="115">
        <v>10198</v>
      </c>
    </row>
    <row r="49" spans="1:13" x14ac:dyDescent="0.25">
      <c r="A49" t="s">
        <v>944</v>
      </c>
      <c r="C49" s="115">
        <v>12828</v>
      </c>
      <c r="D49" s="115">
        <v>14425</v>
      </c>
      <c r="E49" s="115">
        <v>8643</v>
      </c>
      <c r="F49" s="115">
        <v>10364</v>
      </c>
      <c r="G49" s="115">
        <v>8726</v>
      </c>
      <c r="H49" s="115">
        <v>9109</v>
      </c>
      <c r="I49" s="115">
        <v>5203</v>
      </c>
      <c r="J49" s="115">
        <v>4034</v>
      </c>
      <c r="K49" s="115">
        <v>14031</v>
      </c>
      <c r="L49" s="115">
        <v>8498</v>
      </c>
      <c r="M49" t="s">
        <v>945</v>
      </c>
    </row>
    <row r="50" spans="1:13" x14ac:dyDescent="0.25">
      <c r="A50" t="s">
        <v>946</v>
      </c>
      <c r="C50" s="115">
        <v>5318</v>
      </c>
      <c r="D50" s="115">
        <v>5165</v>
      </c>
      <c r="E50" s="115">
        <v>9299</v>
      </c>
      <c r="F50" s="115">
        <v>3140</v>
      </c>
      <c r="G50" s="115">
        <v>4060</v>
      </c>
      <c r="H50" s="115">
        <v>1966</v>
      </c>
      <c r="I50" s="115">
        <v>5422</v>
      </c>
      <c r="J50" s="115">
        <v>5805</v>
      </c>
      <c r="K50" s="115">
        <v>2622</v>
      </c>
      <c r="L50" s="115">
        <v>1187</v>
      </c>
    </row>
    <row r="52" spans="1:13" x14ac:dyDescent="0.25">
      <c r="A52" t="s">
        <v>947</v>
      </c>
      <c r="C52" s="115">
        <v>2522</v>
      </c>
      <c r="D52" s="115">
        <v>2084</v>
      </c>
      <c r="E52" s="115">
        <v>1872</v>
      </c>
      <c r="F52" s="115">
        <v>2077</v>
      </c>
      <c r="G52">
        <v>555</v>
      </c>
      <c r="H52" s="115">
        <v>1479</v>
      </c>
      <c r="I52" s="115">
        <v>1522</v>
      </c>
      <c r="J52" s="115">
        <v>1461</v>
      </c>
      <c r="K52" s="115">
        <v>1187</v>
      </c>
      <c r="L52">
        <v>930</v>
      </c>
      <c r="M52" t="s">
        <v>948</v>
      </c>
    </row>
    <row r="53" spans="1:13" x14ac:dyDescent="0.25">
      <c r="A53" t="s">
        <v>949</v>
      </c>
      <c r="C53" s="115">
        <v>7340</v>
      </c>
      <c r="D53" s="115">
        <v>9857</v>
      </c>
      <c r="E53" s="115">
        <v>4517</v>
      </c>
      <c r="F53" s="115">
        <v>9030</v>
      </c>
      <c r="G53" s="115">
        <v>11172</v>
      </c>
      <c r="H53" s="115">
        <v>9225</v>
      </c>
      <c r="I53" s="115">
        <v>4828</v>
      </c>
      <c r="J53" s="115">
        <v>6037</v>
      </c>
      <c r="K53" s="115">
        <v>12565</v>
      </c>
      <c r="L53" s="115">
        <v>8755</v>
      </c>
      <c r="M53" t="s">
        <v>950</v>
      </c>
    </row>
    <row r="55" spans="1:13" x14ac:dyDescent="0.25">
      <c r="B55" s="139" t="s">
        <v>927</v>
      </c>
      <c r="C55" s="139"/>
      <c r="E55" t="s">
        <v>951</v>
      </c>
    </row>
    <row r="57" spans="1:13" x14ac:dyDescent="0.25">
      <c r="B57" t="s">
        <v>952</v>
      </c>
    </row>
    <row r="58" spans="1:13" x14ac:dyDescent="0.25">
      <c r="A58" t="s">
        <v>953</v>
      </c>
      <c r="C58" s="109">
        <v>10.839</v>
      </c>
      <c r="D58">
        <v>9.19</v>
      </c>
      <c r="E58">
        <v>3.7730000000000001</v>
      </c>
      <c r="F58">
        <v>7.2380000000000004</v>
      </c>
      <c r="G58">
        <v>6.2809999999999997</v>
      </c>
      <c r="H58">
        <v>6.04</v>
      </c>
      <c r="I58">
        <v>4.6079999999999997</v>
      </c>
      <c r="J58">
        <v>2.2210000000000001</v>
      </c>
      <c r="K58">
        <v>4.4509999999999996</v>
      </c>
      <c r="L58">
        <v>5.609</v>
      </c>
      <c r="M58" t="s">
        <v>954</v>
      </c>
    </row>
    <row r="59" spans="1:13" x14ac:dyDescent="0.25">
      <c r="A59" t="s">
        <v>955</v>
      </c>
      <c r="C59" s="115">
        <v>9248</v>
      </c>
      <c r="D59" s="115">
        <v>8842</v>
      </c>
      <c r="E59" s="115">
        <v>4801</v>
      </c>
      <c r="F59" s="115">
        <v>6732</v>
      </c>
      <c r="G59" s="115">
        <v>7122</v>
      </c>
      <c r="H59" s="115">
        <v>6404</v>
      </c>
      <c r="I59" s="115">
        <v>6549</v>
      </c>
      <c r="J59" s="115">
        <v>2583</v>
      </c>
      <c r="K59" s="115">
        <v>5410</v>
      </c>
      <c r="L59" s="115">
        <v>6350</v>
      </c>
      <c r="M59" t="s">
        <v>956</v>
      </c>
    </row>
    <row r="60" spans="1:13" x14ac:dyDescent="0.25">
      <c r="B60" s="139" t="s">
        <v>927</v>
      </c>
      <c r="C60" s="139"/>
    </row>
    <row r="62" spans="1:13" x14ac:dyDescent="0.25">
      <c r="B62" s="137" t="s">
        <v>957</v>
      </c>
    </row>
    <row r="63" spans="1:13" x14ac:dyDescent="0.25">
      <c r="A63" t="s">
        <v>958</v>
      </c>
      <c r="C63" s="109">
        <v>2.6269999999999998</v>
      </c>
      <c r="D63">
        <v>2.585</v>
      </c>
      <c r="E63">
        <v>0.91400000000000003</v>
      </c>
      <c r="F63">
        <v>2.8119999999999998</v>
      </c>
      <c r="G63">
        <v>2.774</v>
      </c>
      <c r="H63">
        <v>3.7530000000000001</v>
      </c>
      <c r="I63">
        <v>2.1080000000000001</v>
      </c>
      <c r="J63">
        <v>4.2549999999999999</v>
      </c>
      <c r="K63">
        <v>4.7130000000000001</v>
      </c>
      <c r="L63">
        <v>4.7960000000000003</v>
      </c>
    </row>
    <row r="64" spans="1:13" x14ac:dyDescent="0.25">
      <c r="A64" t="s">
        <v>959</v>
      </c>
      <c r="C64" s="115">
        <v>2740</v>
      </c>
      <c r="D64" s="115">
        <v>1149</v>
      </c>
      <c r="E64" s="115">
        <v>2411</v>
      </c>
      <c r="F64" s="115">
        <v>3562</v>
      </c>
      <c r="G64" s="115">
        <v>2970</v>
      </c>
      <c r="H64" s="115">
        <v>4005</v>
      </c>
      <c r="I64" s="115">
        <v>1314</v>
      </c>
      <c r="J64" s="115">
        <v>6288</v>
      </c>
      <c r="K64" s="115">
        <v>6783</v>
      </c>
      <c r="L64" s="115">
        <v>7526</v>
      </c>
      <c r="M64" t="s">
        <v>960</v>
      </c>
    </row>
    <row r="65" spans="1:14" x14ac:dyDescent="0.25">
      <c r="B65" s="139" t="s">
        <v>927</v>
      </c>
      <c r="C65" s="139"/>
    </row>
    <row r="67" spans="1:14" x14ac:dyDescent="0.25">
      <c r="B67" s="137" t="s">
        <v>961</v>
      </c>
    </row>
    <row r="68" spans="1:14" x14ac:dyDescent="0.25">
      <c r="A68" t="s">
        <v>962</v>
      </c>
      <c r="C68" s="109">
        <v>1.367</v>
      </c>
      <c r="D68">
        <v>2.8260000000000001</v>
      </c>
      <c r="E68">
        <v>2.4830000000000001</v>
      </c>
      <c r="F68">
        <v>2.7509999999999999</v>
      </c>
      <c r="G68">
        <v>1.948</v>
      </c>
      <c r="H68">
        <v>2.84</v>
      </c>
      <c r="I68">
        <v>3.6619999999999999</v>
      </c>
      <c r="J68">
        <v>3.1789999999999998</v>
      </c>
      <c r="K68">
        <v>1.5</v>
      </c>
      <c r="L68">
        <v>3.2629999999999999</v>
      </c>
    </row>
    <row r="69" spans="1:14" x14ac:dyDescent="0.25">
      <c r="A69" t="s">
        <v>963</v>
      </c>
      <c r="C69" s="115">
        <v>1323</v>
      </c>
      <c r="D69" s="115">
        <v>3072</v>
      </c>
      <c r="E69" s="115">
        <v>3077</v>
      </c>
      <c r="F69" s="115">
        <v>2729</v>
      </c>
      <c r="G69" s="115">
        <v>2467</v>
      </c>
      <c r="H69" s="115">
        <v>3519</v>
      </c>
      <c r="I69" s="115">
        <v>4588</v>
      </c>
      <c r="J69" s="115">
        <v>3957</v>
      </c>
      <c r="K69" s="115">
        <v>2292</v>
      </c>
      <c r="L69" s="115">
        <v>5024</v>
      </c>
      <c r="M69" t="s">
        <v>964</v>
      </c>
    </row>
    <row r="70" spans="1:14" x14ac:dyDescent="0.25">
      <c r="B70" s="139" t="s">
        <v>927</v>
      </c>
      <c r="C70" s="139"/>
    </row>
    <row r="73" spans="1:14" x14ac:dyDescent="0.25">
      <c r="A73" s="124" t="s">
        <v>965</v>
      </c>
      <c r="B73" t="s">
        <v>966</v>
      </c>
    </row>
    <row r="74" spans="1:14" x14ac:dyDescent="0.25">
      <c r="A74" t="s">
        <v>967</v>
      </c>
      <c r="B74" t="s">
        <v>965</v>
      </c>
      <c r="D74">
        <v>2.15</v>
      </c>
      <c r="E74">
        <v>2.37</v>
      </c>
      <c r="F74">
        <v>1.88</v>
      </c>
      <c r="G74">
        <v>2.34</v>
      </c>
      <c r="H74">
        <v>2.66</v>
      </c>
      <c r="I74">
        <v>2.5299999999999998</v>
      </c>
      <c r="J74">
        <v>2.36</v>
      </c>
      <c r="K74">
        <v>2.76</v>
      </c>
      <c r="L74">
        <v>2.2400000000000002</v>
      </c>
      <c r="M74">
        <v>2.17</v>
      </c>
    </row>
    <row r="75" spans="1:14" x14ac:dyDescent="0.25">
      <c r="A75" t="s">
        <v>968</v>
      </c>
      <c r="D75" s="115">
        <v>1738</v>
      </c>
      <c r="E75" s="115">
        <v>2199</v>
      </c>
      <c r="F75" s="115">
        <v>1695</v>
      </c>
      <c r="G75" s="115">
        <v>2107</v>
      </c>
      <c r="H75" s="115">
        <v>1829</v>
      </c>
      <c r="I75" s="115">
        <v>2187</v>
      </c>
      <c r="J75" s="115">
        <v>2190</v>
      </c>
      <c r="K75" s="115">
        <v>2535</v>
      </c>
      <c r="L75" s="115">
        <v>2096</v>
      </c>
      <c r="M75" s="115">
        <v>2106</v>
      </c>
      <c r="N75" t="s">
        <v>969</v>
      </c>
    </row>
    <row r="76" spans="1:14" x14ac:dyDescent="0.25">
      <c r="A76" t="s">
        <v>970</v>
      </c>
      <c r="D76" t="s">
        <v>971</v>
      </c>
      <c r="E76" t="s">
        <v>745</v>
      </c>
      <c r="F76" t="s">
        <v>745</v>
      </c>
      <c r="G76" t="s">
        <v>972</v>
      </c>
      <c r="H76" t="s">
        <v>973</v>
      </c>
      <c r="I76" t="s">
        <v>974</v>
      </c>
      <c r="J76" t="s">
        <v>975</v>
      </c>
      <c r="K76" t="s">
        <v>976</v>
      </c>
      <c r="L76" t="s">
        <v>977</v>
      </c>
      <c r="M76" t="s">
        <v>978</v>
      </c>
      <c r="N76" t="s">
        <v>979</v>
      </c>
    </row>
    <row r="77" spans="1:14" x14ac:dyDescent="0.25">
      <c r="B77" s="139" t="s">
        <v>927</v>
      </c>
      <c r="C77" s="139"/>
    </row>
    <row r="79" spans="1:14" x14ac:dyDescent="0.25">
      <c r="A79" t="s">
        <v>980</v>
      </c>
      <c r="B79" t="s">
        <v>965</v>
      </c>
      <c r="D79">
        <v>5.48</v>
      </c>
      <c r="E79">
        <v>5.86</v>
      </c>
      <c r="F79">
        <v>8.83</v>
      </c>
      <c r="G79">
        <v>7.87</v>
      </c>
      <c r="H79">
        <v>5.6</v>
      </c>
      <c r="I79">
        <v>6.3</v>
      </c>
      <c r="J79">
        <v>7.92</v>
      </c>
      <c r="K79">
        <v>8.48</v>
      </c>
      <c r="L79">
        <v>5.89</v>
      </c>
      <c r="M79">
        <v>5.49</v>
      </c>
    </row>
    <row r="80" spans="1:14" x14ac:dyDescent="0.25">
      <c r="A80" t="s">
        <v>980</v>
      </c>
      <c r="D80" s="115">
        <v>5082</v>
      </c>
      <c r="E80" s="115">
        <v>6972</v>
      </c>
      <c r="F80" s="115">
        <v>8476</v>
      </c>
      <c r="G80" s="115">
        <v>6090</v>
      </c>
      <c r="H80" s="115">
        <v>5406</v>
      </c>
      <c r="I80" s="115">
        <v>6531</v>
      </c>
      <c r="J80" s="115">
        <v>8217</v>
      </c>
      <c r="K80" s="115">
        <v>8127</v>
      </c>
      <c r="L80" s="115">
        <v>6092</v>
      </c>
      <c r="M80" s="115">
        <v>6125</v>
      </c>
      <c r="N80" t="s">
        <v>981</v>
      </c>
    </row>
    <row r="81" spans="1:36" x14ac:dyDescent="0.25">
      <c r="B81" s="139" t="s">
        <v>927</v>
      </c>
      <c r="C81" s="139"/>
      <c r="D81" s="115"/>
      <c r="E81" s="115"/>
      <c r="F81" s="115"/>
      <c r="G81" s="115"/>
      <c r="H81" s="115"/>
      <c r="I81" s="115"/>
      <c r="J81" s="115"/>
      <c r="K81" s="115"/>
      <c r="L81" s="115"/>
      <c r="M81" s="115"/>
    </row>
    <row r="84" spans="1:36" x14ac:dyDescent="0.25">
      <c r="A84" s="141" t="s">
        <v>982</v>
      </c>
    </row>
    <row r="85" spans="1:36" x14ac:dyDescent="0.25">
      <c r="A85" t="s">
        <v>983</v>
      </c>
      <c r="B85" t="s">
        <v>984</v>
      </c>
      <c r="D85">
        <v>13.583</v>
      </c>
      <c r="E85">
        <v>13.488</v>
      </c>
      <c r="F85">
        <v>11.33</v>
      </c>
      <c r="G85">
        <v>12.852</v>
      </c>
      <c r="H85">
        <v>13.256</v>
      </c>
      <c r="I85">
        <v>12.458</v>
      </c>
      <c r="J85">
        <v>18.369</v>
      </c>
      <c r="K85">
        <v>17.696999999999999</v>
      </c>
      <c r="L85">
        <v>17.885000000000002</v>
      </c>
      <c r="M85">
        <v>14.137</v>
      </c>
      <c r="N85" t="s">
        <v>985</v>
      </c>
    </row>
    <row r="86" spans="1:36" x14ac:dyDescent="0.25">
      <c r="A86" t="s">
        <v>986</v>
      </c>
      <c r="D86">
        <v>737</v>
      </c>
      <c r="E86">
        <v>748</v>
      </c>
      <c r="F86">
        <v>676</v>
      </c>
      <c r="G86">
        <v>542</v>
      </c>
      <c r="H86">
        <v>863</v>
      </c>
      <c r="I86">
        <v>814</v>
      </c>
      <c r="J86">
        <v>657</v>
      </c>
      <c r="K86">
        <v>697</v>
      </c>
      <c r="L86">
        <v>434</v>
      </c>
      <c r="M86">
        <v>673</v>
      </c>
      <c r="N86" t="s">
        <v>987</v>
      </c>
    </row>
    <row r="87" spans="1:36" x14ac:dyDescent="0.25">
      <c r="A87" t="s">
        <v>988</v>
      </c>
      <c r="D87" s="115">
        <v>2985</v>
      </c>
      <c r="E87">
        <v>508</v>
      </c>
      <c r="F87" s="115">
        <v>1293</v>
      </c>
      <c r="G87" s="115">
        <v>1274</v>
      </c>
      <c r="H87" s="115">
        <v>3073</v>
      </c>
      <c r="I87">
        <v>666</v>
      </c>
      <c r="J87">
        <v>855</v>
      </c>
      <c r="K87" s="115">
        <v>1712</v>
      </c>
      <c r="L87" s="115">
        <v>2364</v>
      </c>
      <c r="M87" s="115">
        <v>4062</v>
      </c>
      <c r="N87" t="s">
        <v>989</v>
      </c>
    </row>
    <row r="88" spans="1:36" x14ac:dyDescent="0.25">
      <c r="A88" t="s">
        <v>990</v>
      </c>
      <c r="D88" s="115">
        <v>2022</v>
      </c>
      <c r="E88" s="115">
        <v>2938</v>
      </c>
      <c r="F88" s="115">
        <v>1137</v>
      </c>
      <c r="G88" s="115">
        <v>2689</v>
      </c>
      <c r="H88" s="115">
        <v>2035</v>
      </c>
      <c r="I88" s="115">
        <v>1395</v>
      </c>
      <c r="J88" s="115">
        <v>1439</v>
      </c>
      <c r="K88" s="115">
        <v>2496</v>
      </c>
      <c r="L88" s="115">
        <v>2209</v>
      </c>
      <c r="M88" s="115">
        <v>1614</v>
      </c>
      <c r="N88" t="s">
        <v>991</v>
      </c>
    </row>
    <row r="89" spans="1:36" x14ac:dyDescent="0.25">
      <c r="A89" t="s">
        <v>992</v>
      </c>
      <c r="D89" s="115">
        <v>9040</v>
      </c>
      <c r="E89" s="115">
        <v>9866</v>
      </c>
      <c r="F89" s="115">
        <v>7653</v>
      </c>
      <c r="G89" s="115">
        <v>9953</v>
      </c>
      <c r="H89" s="115">
        <v>8284</v>
      </c>
      <c r="I89" s="115">
        <v>10483</v>
      </c>
      <c r="J89" s="115">
        <v>15610</v>
      </c>
      <c r="K89" s="115">
        <v>13892</v>
      </c>
      <c r="L89" s="115">
        <v>14651</v>
      </c>
      <c r="M89" s="115">
        <v>9685</v>
      </c>
      <c r="N89" t="s">
        <v>993</v>
      </c>
    </row>
    <row r="90" spans="1:36" x14ac:dyDescent="0.25">
      <c r="B90" s="139" t="s">
        <v>927</v>
      </c>
      <c r="C90" s="139"/>
    </row>
    <row r="93" spans="1:36" x14ac:dyDescent="0.25">
      <c r="A93" s="124" t="s">
        <v>994</v>
      </c>
      <c r="B93" t="s">
        <v>995</v>
      </c>
    </row>
    <row r="94" spans="1:36" x14ac:dyDescent="0.25">
      <c r="A94" t="s">
        <v>996</v>
      </c>
      <c r="B94" t="s">
        <v>997</v>
      </c>
      <c r="D94">
        <v>95.23</v>
      </c>
      <c r="E94">
        <v>100.58</v>
      </c>
      <c r="F94">
        <v>81.760000000000005</v>
      </c>
      <c r="G94">
        <v>86.83</v>
      </c>
      <c r="H94">
        <v>60.88</v>
      </c>
      <c r="I94">
        <v>57.37</v>
      </c>
      <c r="J94">
        <v>58.95</v>
      </c>
      <c r="K94">
        <v>69.209999999999994</v>
      </c>
      <c r="L94">
        <v>67.8</v>
      </c>
      <c r="M94">
        <v>52.49</v>
      </c>
    </row>
    <row r="95" spans="1:36" x14ac:dyDescent="0.25">
      <c r="M95" t="s">
        <v>906</v>
      </c>
    </row>
    <row r="96" spans="1:36" x14ac:dyDescent="0.25">
      <c r="A96" t="s">
        <v>998</v>
      </c>
      <c r="B96" s="115">
        <v>12507</v>
      </c>
      <c r="C96" s="115">
        <v>18014</v>
      </c>
      <c r="D96" s="115">
        <v>9152</v>
      </c>
      <c r="E96" s="115">
        <v>19353</v>
      </c>
      <c r="F96" s="115">
        <v>15427</v>
      </c>
      <c r="G96" s="115">
        <v>23512</v>
      </c>
      <c r="H96" s="115">
        <v>13462</v>
      </c>
      <c r="I96" s="115">
        <v>17095</v>
      </c>
      <c r="J96" s="115">
        <v>24996</v>
      </c>
      <c r="K96" s="115">
        <v>15789</v>
      </c>
      <c r="L96" t="s">
        <v>999</v>
      </c>
      <c r="M96">
        <f>+B96/M$1</f>
        <v>13041.707115497784</v>
      </c>
      <c r="N96">
        <f>+C96/N$1</f>
        <v>19812.197845656676</v>
      </c>
      <c r="O96">
        <f t="shared" ref="O96:V97" si="5">+D96/O$1</f>
        <v>9687.2735545729229</v>
      </c>
      <c r="P96">
        <f t="shared" si="5"/>
        <v>19305.04092100434</v>
      </c>
      <c r="Q96">
        <f t="shared" si="5"/>
        <v>14681.426306922796</v>
      </c>
      <c r="R96">
        <f t="shared" si="5"/>
        <v>21347.592881131237</v>
      </c>
      <c r="S96">
        <f t="shared" si="5"/>
        <v>12974.442722895437</v>
      </c>
      <c r="T96">
        <f t="shared" si="5"/>
        <v>17172.912259818226</v>
      </c>
      <c r="U96">
        <f t="shared" si="5"/>
        <v>25375.321020561005</v>
      </c>
      <c r="V96">
        <f t="shared" si="5"/>
        <v>15535.674655918601</v>
      </c>
      <c r="X96">
        <f>+AVERAGE(M96:N96)</f>
        <v>16426.952480577231</v>
      </c>
      <c r="Z96" s="17">
        <f>+M96/$X96</f>
        <v>0.79392127851577665</v>
      </c>
      <c r="AA96" s="17">
        <f t="shared" ref="AA96:AI97" si="6">+N96/$X96</f>
        <v>1.2060787214842232</v>
      </c>
      <c r="AB96" s="17">
        <f t="shared" si="6"/>
        <v>0.5897182429928427</v>
      </c>
      <c r="AC96" s="17">
        <f t="shared" si="6"/>
        <v>1.1752052575686258</v>
      </c>
      <c r="AD96" s="17">
        <f t="shared" si="6"/>
        <v>0.89374010938923121</v>
      </c>
      <c r="AE96" s="17">
        <f t="shared" si="6"/>
        <v>1.2995467605066755</v>
      </c>
      <c r="AF96" s="17">
        <f t="shared" si="6"/>
        <v>0.78982652066693781</v>
      </c>
      <c r="AG96" s="17">
        <f t="shared" si="6"/>
        <v>1.045410722416285</v>
      </c>
      <c r="AH96" s="17">
        <f t="shared" si="6"/>
        <v>1.5447369833548903</v>
      </c>
      <c r="AI96" s="17">
        <f t="shared" si="6"/>
        <v>0.94574295958349841</v>
      </c>
      <c r="AJ96" t="s">
        <v>443</v>
      </c>
    </row>
    <row r="97" spans="1:36" x14ac:dyDescent="0.25">
      <c r="A97" t="s">
        <v>1000</v>
      </c>
      <c r="B97" s="115">
        <v>81042</v>
      </c>
      <c r="C97" s="115">
        <v>75883</v>
      </c>
      <c r="D97" s="115">
        <v>73825</v>
      </c>
      <c r="E97" s="115">
        <v>69989</v>
      </c>
      <c r="F97" s="115">
        <v>50525</v>
      </c>
      <c r="G97" s="115">
        <v>36890</v>
      </c>
      <c r="H97" s="115">
        <v>49448</v>
      </c>
      <c r="I97" s="115">
        <v>51294</v>
      </c>
      <c r="J97" s="115">
        <v>46709</v>
      </c>
      <c r="K97" s="115">
        <v>40258</v>
      </c>
      <c r="M97">
        <f>+B97/M$1</f>
        <v>84506.758459596342</v>
      </c>
      <c r="N97">
        <f>+C97/N$1</f>
        <v>83457.811098143968</v>
      </c>
      <c r="O97">
        <f t="shared" si="5"/>
        <v>78142.807054889199</v>
      </c>
      <c r="P97">
        <f t="shared" si="5"/>
        <v>69815.558777459446</v>
      </c>
      <c r="Q97">
        <f t="shared" si="5"/>
        <v>48083.170036771524</v>
      </c>
      <c r="R97">
        <f t="shared" si="5"/>
        <v>33494.075424673843</v>
      </c>
      <c r="S97">
        <f t="shared" si="5"/>
        <v>47657.127006517127</v>
      </c>
      <c r="T97">
        <f t="shared" si="5"/>
        <v>51527.777797900904</v>
      </c>
      <c r="U97">
        <f t="shared" si="5"/>
        <v>47417.82163343671</v>
      </c>
      <c r="V97">
        <f t="shared" si="5"/>
        <v>39612.083748050609</v>
      </c>
      <c r="X97">
        <f>+AVERAGE(M97:N97)</f>
        <v>83982.284778870147</v>
      </c>
      <c r="Z97" s="17">
        <f>+M97/$X97</f>
        <v>1.0062450513475212</v>
      </c>
      <c r="AA97" s="17">
        <f t="shared" si="6"/>
        <v>0.99375494865247893</v>
      </c>
      <c r="AB97" s="17">
        <f t="shared" si="6"/>
        <v>0.93046774400867271</v>
      </c>
      <c r="AC97" s="17">
        <f t="shared" si="6"/>
        <v>0.83131292463985174</v>
      </c>
      <c r="AD97" s="17">
        <f t="shared" si="6"/>
        <v>0.57253943689883036</v>
      </c>
      <c r="AE97" s="17">
        <f t="shared" si="6"/>
        <v>0.39882310314449693</v>
      </c>
      <c r="AF97" s="17">
        <f t="shared" si="6"/>
        <v>0.56746642618739052</v>
      </c>
      <c r="AG97" s="17">
        <f t="shared" si="6"/>
        <v>0.61355532221558751</v>
      </c>
      <c r="AH97" s="17">
        <f t="shared" si="6"/>
        <v>0.56461695175703275</v>
      </c>
      <c r="AI97" s="17">
        <f t="shared" si="6"/>
        <v>0.47167189904813078</v>
      </c>
      <c r="AJ97" t="s">
        <v>1001</v>
      </c>
    </row>
    <row r="98" spans="1:36" x14ac:dyDescent="0.25">
      <c r="B98" s="139" t="s">
        <v>927</v>
      </c>
      <c r="C98" s="139"/>
      <c r="D98" s="115"/>
      <c r="E98" s="115"/>
      <c r="F98" s="115"/>
      <c r="G98" s="115"/>
      <c r="H98" s="115"/>
      <c r="I98" s="115" t="s">
        <v>1002</v>
      </c>
      <c r="J98" s="115"/>
      <c r="K98" s="115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100" spans="1:36" x14ac:dyDescent="0.25">
      <c r="A100" t="s">
        <v>1003</v>
      </c>
      <c r="B100" t="s">
        <v>1004</v>
      </c>
      <c r="D100">
        <v>11.14</v>
      </c>
      <c r="E100">
        <v>10.49</v>
      </c>
      <c r="F100">
        <v>6.38</v>
      </c>
      <c r="G100">
        <v>6.86</v>
      </c>
      <c r="H100">
        <v>8.1199999999999992</v>
      </c>
      <c r="I100">
        <v>10.5</v>
      </c>
      <c r="J100">
        <v>6.64</v>
      </c>
      <c r="K100">
        <v>7.03</v>
      </c>
      <c r="L100">
        <v>6.67</v>
      </c>
      <c r="M100">
        <v>6.56</v>
      </c>
    </row>
    <row r="101" spans="1:36" x14ac:dyDescent="0.25">
      <c r="A101" t="s">
        <v>1005</v>
      </c>
      <c r="B101" s="115">
        <v>3599</v>
      </c>
      <c r="C101" s="115">
        <v>1941</v>
      </c>
      <c r="D101" s="115">
        <v>4165</v>
      </c>
      <c r="E101" s="115">
        <v>7033</v>
      </c>
      <c r="F101" s="115">
        <v>6670</v>
      </c>
      <c r="G101" s="115">
        <v>5664</v>
      </c>
      <c r="H101" s="115">
        <v>1418</v>
      </c>
      <c r="I101" s="115">
        <v>1432</v>
      </c>
      <c r="J101" s="115">
        <v>6071</v>
      </c>
      <c r="K101" s="115">
        <v>3228</v>
      </c>
      <c r="L101" t="s">
        <v>1006</v>
      </c>
    </row>
    <row r="102" spans="1:36" x14ac:dyDescent="0.25">
      <c r="A102" t="s">
        <v>1007</v>
      </c>
      <c r="B102" s="115">
        <v>6943</v>
      </c>
      <c r="C102" s="115">
        <v>4666</v>
      </c>
      <c r="D102" s="115">
        <v>1323</v>
      </c>
      <c r="E102" s="115">
        <v>3973</v>
      </c>
      <c r="F102" s="115">
        <v>1141</v>
      </c>
      <c r="G102" s="115">
        <v>1775</v>
      </c>
      <c r="H102" s="115">
        <v>3431</v>
      </c>
      <c r="I102" s="115">
        <v>4750</v>
      </c>
      <c r="J102" s="115">
        <v>1301</v>
      </c>
      <c r="K102" s="115">
        <v>1497</v>
      </c>
      <c r="L102" t="s">
        <v>1008</v>
      </c>
    </row>
    <row r="103" spans="1:36" x14ac:dyDescent="0.25">
      <c r="A103" t="s">
        <v>1009</v>
      </c>
      <c r="B103" t="s">
        <v>745</v>
      </c>
      <c r="C103" s="115">
        <v>2075</v>
      </c>
      <c r="D103" s="115">
        <v>1558</v>
      </c>
      <c r="E103" t="s">
        <v>745</v>
      </c>
      <c r="F103" t="s">
        <v>745</v>
      </c>
      <c r="G103" t="s">
        <v>745</v>
      </c>
      <c r="H103" s="115">
        <v>1773</v>
      </c>
      <c r="I103" t="s">
        <v>745</v>
      </c>
      <c r="J103" t="s">
        <v>745</v>
      </c>
      <c r="K103" s="115">
        <v>2224</v>
      </c>
      <c r="L103" t="s">
        <v>1010</v>
      </c>
      <c r="N103" t="s">
        <v>1026</v>
      </c>
    </row>
    <row r="104" spans="1:36" x14ac:dyDescent="0.25">
      <c r="B104" s="139" t="s">
        <v>927</v>
      </c>
      <c r="C104" s="139"/>
      <c r="D104" s="115"/>
      <c r="H104" s="115"/>
      <c r="K104" s="115"/>
    </row>
    <row r="106" spans="1:36" x14ac:dyDescent="0.25">
      <c r="A106" t="s">
        <v>1011</v>
      </c>
      <c r="B106" t="s">
        <v>1004</v>
      </c>
      <c r="D106">
        <v>18.57</v>
      </c>
      <c r="E106">
        <v>18.14</v>
      </c>
      <c r="F106">
        <v>22.55</v>
      </c>
      <c r="G106">
        <v>23.31</v>
      </c>
      <c r="H106">
        <v>22.69</v>
      </c>
      <c r="I106">
        <v>20.21</v>
      </c>
      <c r="J106">
        <v>17.39</v>
      </c>
      <c r="K106">
        <v>17.47</v>
      </c>
      <c r="L106">
        <v>16.309999999999999</v>
      </c>
      <c r="M106">
        <v>15.32</v>
      </c>
    </row>
    <row r="107" spans="1:36" x14ac:dyDescent="0.25">
      <c r="A107" t="s">
        <v>1012</v>
      </c>
      <c r="B107" s="115">
        <v>1502</v>
      </c>
      <c r="C107" t="s">
        <v>1013</v>
      </c>
      <c r="D107" s="115">
        <v>1323</v>
      </c>
      <c r="E107" t="s">
        <v>1014</v>
      </c>
      <c r="F107" t="s">
        <v>1015</v>
      </c>
      <c r="G107" t="s">
        <v>1016</v>
      </c>
      <c r="H107" s="115">
        <v>1293</v>
      </c>
      <c r="I107" t="s">
        <v>1017</v>
      </c>
      <c r="J107" s="115">
        <v>1538</v>
      </c>
      <c r="K107" s="115">
        <v>1240</v>
      </c>
      <c r="L107" t="s">
        <v>1018</v>
      </c>
      <c r="N107" t="s">
        <v>1026</v>
      </c>
    </row>
    <row r="108" spans="1:36" x14ac:dyDescent="0.25">
      <c r="A108" t="s">
        <v>1019</v>
      </c>
      <c r="B108" s="115">
        <v>12564</v>
      </c>
      <c r="C108" s="115">
        <v>13401</v>
      </c>
      <c r="D108" s="115">
        <v>14355</v>
      </c>
      <c r="E108" s="115">
        <v>20778</v>
      </c>
      <c r="F108" s="115">
        <v>16352</v>
      </c>
      <c r="G108" s="115">
        <v>18218</v>
      </c>
      <c r="H108" s="115">
        <v>15516</v>
      </c>
      <c r="I108" s="115">
        <v>14521</v>
      </c>
      <c r="J108" s="115">
        <v>12720</v>
      </c>
      <c r="K108" s="115">
        <v>13309</v>
      </c>
      <c r="L108" t="s">
        <v>1020</v>
      </c>
    </row>
    <row r="109" spans="1:36" x14ac:dyDescent="0.25">
      <c r="A109" t="s">
        <v>1021</v>
      </c>
      <c r="B109" s="115">
        <v>1937</v>
      </c>
      <c r="C109" t="s">
        <v>1022</v>
      </c>
      <c r="D109" s="115">
        <v>1431</v>
      </c>
      <c r="E109" s="115">
        <v>3110</v>
      </c>
      <c r="F109" s="115">
        <v>1398</v>
      </c>
      <c r="G109" t="s">
        <v>1023</v>
      </c>
      <c r="H109" t="s">
        <v>1024</v>
      </c>
      <c r="I109" t="s">
        <v>745</v>
      </c>
      <c r="J109" t="s">
        <v>1025</v>
      </c>
      <c r="K109" s="115">
        <v>2266</v>
      </c>
      <c r="L109" t="s">
        <v>1018</v>
      </c>
      <c r="N109" t="s">
        <v>1026</v>
      </c>
    </row>
    <row r="110" spans="1:36" x14ac:dyDescent="0.25">
      <c r="B110" s="139" t="s">
        <v>927</v>
      </c>
      <c r="C110" s="1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seleccionados</vt:lpstr>
      <vt:lpstr>BCHE</vt:lpstr>
      <vt:lpstr>PON</vt:lpstr>
      <vt:lpstr>GSTs</vt:lpstr>
      <vt:lpstr>CAT-GPX</vt:lpstr>
      <vt:lpstr>estox otros</vt:lpstr>
      <vt:lpstr>SOD</vt:lpstr>
      <vt:lpstr>ODC AZ</vt:lpstr>
      <vt:lpstr>PAs</vt:lpstr>
      <vt:lpstr>MK</vt:lpstr>
      <vt:lpstr>FT</vt:lpstr>
      <vt:lpstr>AHR</vt:lpstr>
      <vt:lpstr>CYP</vt:lpstr>
      <vt:lpstr>HK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..</dc:creator>
  <cp:lastModifiedBy>usuario</cp:lastModifiedBy>
  <dcterms:created xsi:type="dcterms:W3CDTF">2020-12-09T19:50:43Z</dcterms:created>
  <dcterms:modified xsi:type="dcterms:W3CDTF">2021-09-12T16:09:07Z</dcterms:modified>
</cp:coreProperties>
</file>