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chał - praca\do publikacji U87 migracja i inwazyjność\Naunyn Schmiedebergs Arch Pharmacol\Supplementary Materials\PLIKI\"/>
    </mc:Choice>
  </mc:AlternateContent>
  <bookViews>
    <workbookView xWindow="0" yWindow="0" windowWidth="19440" windowHeight="7380" activeTab="2"/>
  </bookViews>
  <sheets>
    <sheet name="U87 I" sheetId="2" r:id="rId1"/>
    <sheet name="U87 II" sheetId="3" r:id="rId2"/>
    <sheet name="U87 III" sheetId="4" r:id="rId3"/>
    <sheet name="U87 t0 SD" sheetId="6" r:id="rId4"/>
    <sheet name="U87 mean" sheetId="5" r:id="rId5"/>
    <sheet name="U87 mean (2)" sheetId="7" r:id="rId6"/>
    <sheet name="wound closure %" sheetId="8" r:id="rId7"/>
    <sheet name="rate of cell migration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0" i="9" l="1"/>
  <c r="P30" i="9"/>
  <c r="D28" i="9"/>
  <c r="AC13" i="9"/>
  <c r="AC27" i="9"/>
  <c r="Q27" i="9"/>
  <c r="Q13" i="9"/>
  <c r="E13" i="9"/>
  <c r="E27" i="9"/>
  <c r="AB23" i="9"/>
  <c r="AC23" i="9"/>
  <c r="AD23" i="9"/>
  <c r="AE23" i="9"/>
  <c r="AF23" i="9"/>
  <c r="AG23" i="9"/>
  <c r="AH23" i="9"/>
  <c r="AI23" i="9"/>
  <c r="AA23" i="9"/>
  <c r="AB9" i="9"/>
  <c r="AC9" i="9"/>
  <c r="AD9" i="9"/>
  <c r="AE9" i="9"/>
  <c r="AF9" i="9"/>
  <c r="AG9" i="9"/>
  <c r="AH9" i="9"/>
  <c r="AI9" i="9"/>
  <c r="AA9" i="9"/>
  <c r="AH24" i="9" l="1"/>
  <c r="AH25" i="9" s="1"/>
  <c r="AE24" i="9"/>
  <c r="AE25" i="9" s="1"/>
  <c r="AB24" i="9"/>
  <c r="AB25" i="9" s="1"/>
  <c r="AH10" i="9"/>
  <c r="AH11" i="9" s="1"/>
  <c r="AE10" i="9"/>
  <c r="AE11" i="9" s="1"/>
  <c r="AB10" i="9"/>
  <c r="AB11" i="9" s="1"/>
  <c r="AB13" i="9" l="1"/>
  <c r="AB27" i="9"/>
  <c r="P9" i="9"/>
  <c r="Q9" i="9"/>
  <c r="R9" i="9"/>
  <c r="S9" i="9"/>
  <c r="T9" i="9"/>
  <c r="U9" i="9"/>
  <c r="V9" i="9"/>
  <c r="W9" i="9"/>
  <c r="P23" i="9"/>
  <c r="Q23" i="9"/>
  <c r="R23" i="9"/>
  <c r="S23" i="9"/>
  <c r="T23" i="9"/>
  <c r="U23" i="9"/>
  <c r="V23" i="9"/>
  <c r="W23" i="9"/>
  <c r="O23" i="9"/>
  <c r="O9" i="9"/>
  <c r="AB28" i="9" l="1"/>
  <c r="V24" i="9"/>
  <c r="V25" i="9" s="1"/>
  <c r="S24" i="9"/>
  <c r="S25" i="9" s="1"/>
  <c r="V10" i="9"/>
  <c r="V11" i="9" s="1"/>
  <c r="S10" i="9"/>
  <c r="S11" i="9" s="1"/>
  <c r="P10" i="9"/>
  <c r="P11" i="9" s="1"/>
  <c r="P24" i="9"/>
  <c r="P25" i="9" s="1"/>
  <c r="K23" i="9"/>
  <c r="J23" i="9"/>
  <c r="I23" i="9"/>
  <c r="H23" i="9"/>
  <c r="G23" i="9"/>
  <c r="F23" i="9"/>
  <c r="E23" i="9"/>
  <c r="D23" i="9"/>
  <c r="C23" i="9"/>
  <c r="C9" i="9"/>
  <c r="D9" i="9"/>
  <c r="E9" i="9"/>
  <c r="F9" i="9"/>
  <c r="H9" i="9"/>
  <c r="I9" i="9"/>
  <c r="J9" i="9"/>
  <c r="K9" i="9"/>
  <c r="G9" i="9"/>
  <c r="P27" i="9" l="1"/>
  <c r="P13" i="9"/>
  <c r="J24" i="9"/>
  <c r="J25" i="9" s="1"/>
  <c r="G24" i="9"/>
  <c r="G25" i="9" s="1"/>
  <c r="D24" i="9"/>
  <c r="D25" i="9" s="1"/>
  <c r="J10" i="9"/>
  <c r="J11" i="9" s="1"/>
  <c r="G10" i="9"/>
  <c r="G11" i="9" s="1"/>
  <c r="D10" i="9"/>
  <c r="D11" i="9" s="1"/>
  <c r="CV25" i="9"/>
  <c r="CR4" i="9"/>
  <c r="CY25" i="9"/>
  <c r="CZ25" i="9" s="1"/>
  <c r="CU25" i="9"/>
  <c r="CQ25" i="9"/>
  <c r="CR25" i="9" s="1"/>
  <c r="CY4" i="9"/>
  <c r="CZ4" i="9" s="1"/>
  <c r="DA25" i="9" s="1"/>
  <c r="DL72" i="9" s="1"/>
  <c r="CU4" i="9"/>
  <c r="CV4" i="9" s="1"/>
  <c r="CW25" i="9" s="1"/>
  <c r="DL67" i="9" s="1"/>
  <c r="CQ4" i="9"/>
  <c r="DM71" i="9"/>
  <c r="DL70" i="9"/>
  <c r="DN68" i="9"/>
  <c r="DL66" i="9"/>
  <c r="DN64" i="9"/>
  <c r="DM63" i="9"/>
  <c r="DN60" i="9"/>
  <c r="DM59" i="9"/>
  <c r="DL58" i="9"/>
  <c r="DP25" i="9"/>
  <c r="DN72" i="9" s="1"/>
  <c r="DN25" i="9"/>
  <c r="DN67" i="9" s="1"/>
  <c r="DL25" i="9"/>
  <c r="DN62" i="9" s="1"/>
  <c r="DI25" i="9"/>
  <c r="DM72" i="9" s="1"/>
  <c r="DG25" i="9"/>
  <c r="DM67" i="9" s="1"/>
  <c r="DE25" i="9"/>
  <c r="DM62" i="9" s="1"/>
  <c r="DN71" i="9"/>
  <c r="DN66" i="9"/>
  <c r="DN61" i="9"/>
  <c r="DM66" i="9"/>
  <c r="DM61" i="9"/>
  <c r="DL71" i="9"/>
  <c r="DL61" i="9"/>
  <c r="DN70" i="9"/>
  <c r="DN65" i="9"/>
  <c r="DM70" i="9"/>
  <c r="DM65" i="9"/>
  <c r="DM60" i="9"/>
  <c r="DL65" i="9"/>
  <c r="DL60" i="9"/>
  <c r="DN69" i="9"/>
  <c r="DN59" i="9"/>
  <c r="DM69" i="9"/>
  <c r="DM64" i="9"/>
  <c r="DL69" i="9"/>
  <c r="DL64" i="9"/>
  <c r="DL59" i="9"/>
  <c r="DN63" i="9"/>
  <c r="DN58" i="9"/>
  <c r="DM68" i="9"/>
  <c r="DM58" i="9"/>
  <c r="DL68" i="9"/>
  <c r="DL63" i="9"/>
  <c r="G13" i="8"/>
  <c r="H13" i="8"/>
  <c r="G14" i="8"/>
  <c r="H14" i="8"/>
  <c r="G15" i="8"/>
  <c r="H15" i="8"/>
  <c r="G16" i="8"/>
  <c r="H16" i="8"/>
  <c r="G17" i="8"/>
  <c r="H17" i="8"/>
  <c r="G18" i="8"/>
  <c r="H18" i="8"/>
  <c r="G19" i="8"/>
  <c r="H19" i="8"/>
  <c r="G20" i="8"/>
  <c r="H20" i="8"/>
  <c r="G21" i="8"/>
  <c r="H21" i="8"/>
  <c r="G22" i="8"/>
  <c r="H22" i="8"/>
  <c r="G23" i="8"/>
  <c r="H23" i="8"/>
  <c r="G24" i="8"/>
  <c r="H24" i="8"/>
  <c r="G25" i="8"/>
  <c r="H25" i="8"/>
  <c r="G26" i="8"/>
  <c r="H26" i="8"/>
  <c r="H12" i="8"/>
  <c r="G12" i="8"/>
  <c r="D23" i="8"/>
  <c r="E23" i="8"/>
  <c r="F23" i="8"/>
  <c r="D24" i="8"/>
  <c r="E24" i="8"/>
  <c r="F24" i="8"/>
  <c r="D25" i="8"/>
  <c r="E25" i="8"/>
  <c r="F25" i="8"/>
  <c r="D26" i="8"/>
  <c r="E26" i="8"/>
  <c r="F26" i="8"/>
  <c r="F22" i="8"/>
  <c r="E22" i="8"/>
  <c r="D22" i="8"/>
  <c r="D18" i="8"/>
  <c r="E18" i="8"/>
  <c r="F18" i="8"/>
  <c r="D19" i="8"/>
  <c r="E19" i="8"/>
  <c r="F19" i="8"/>
  <c r="D20" i="8"/>
  <c r="E20" i="8"/>
  <c r="F20" i="8"/>
  <c r="D21" i="8"/>
  <c r="E21" i="8"/>
  <c r="F21" i="8"/>
  <c r="F17" i="8"/>
  <c r="E17" i="8"/>
  <c r="D17" i="8"/>
  <c r="E13" i="8"/>
  <c r="F13" i="8"/>
  <c r="E14" i="8"/>
  <c r="F14" i="8"/>
  <c r="E15" i="8"/>
  <c r="F15" i="8"/>
  <c r="E16" i="8"/>
  <c r="F16" i="8"/>
  <c r="F12" i="8"/>
  <c r="E12" i="8"/>
  <c r="D13" i="8"/>
  <c r="D14" i="8"/>
  <c r="D15" i="8"/>
  <c r="D16" i="8"/>
  <c r="D12" i="8"/>
  <c r="U5" i="8"/>
  <c r="U6" i="8"/>
  <c r="U7" i="8"/>
  <c r="U8" i="8"/>
  <c r="S5" i="8"/>
  <c r="S6" i="8"/>
  <c r="S7" i="8"/>
  <c r="S8" i="8"/>
  <c r="Q5" i="8"/>
  <c r="Q6" i="8"/>
  <c r="Q7" i="8"/>
  <c r="Q8" i="8"/>
  <c r="U4" i="8"/>
  <c r="S4" i="8"/>
  <c r="Q4" i="8"/>
  <c r="N5" i="8"/>
  <c r="N6" i="8"/>
  <c r="N7" i="8"/>
  <c r="N8" i="8"/>
  <c r="L5" i="8"/>
  <c r="L6" i="8"/>
  <c r="L7" i="8"/>
  <c r="L8" i="8"/>
  <c r="J5" i="8"/>
  <c r="J6" i="8"/>
  <c r="J7" i="8"/>
  <c r="J8" i="8"/>
  <c r="N4" i="8"/>
  <c r="L4" i="8"/>
  <c r="J4" i="8"/>
  <c r="G5" i="8"/>
  <c r="G6" i="8"/>
  <c r="G7" i="8"/>
  <c r="G8" i="8"/>
  <c r="E5" i="8"/>
  <c r="E6" i="8"/>
  <c r="E7" i="8"/>
  <c r="E8" i="8"/>
  <c r="G4" i="8"/>
  <c r="E4" i="8"/>
  <c r="C5" i="8"/>
  <c r="C6" i="8"/>
  <c r="C7" i="8"/>
  <c r="C8" i="8"/>
  <c r="C4" i="8"/>
  <c r="Q19" i="7"/>
  <c r="R19" i="7"/>
  <c r="C19" i="7"/>
  <c r="E19" i="7" s="1"/>
  <c r="D19" i="7"/>
  <c r="K19" i="7"/>
  <c r="L19" i="7"/>
  <c r="M19" i="7"/>
  <c r="P28" i="9" l="1"/>
  <c r="CS25" i="9"/>
  <c r="DL62" i="9" s="1"/>
  <c r="DP62" i="9" s="1"/>
  <c r="D27" i="9"/>
  <c r="D13" i="9"/>
  <c r="DP69" i="9"/>
  <c r="DO69" i="9"/>
  <c r="DP65" i="9"/>
  <c r="DO65" i="9"/>
  <c r="DP61" i="9"/>
  <c r="DO61" i="9"/>
  <c r="DP66" i="9"/>
  <c r="DP63" i="9"/>
  <c r="DO63" i="9"/>
  <c r="DP59" i="9"/>
  <c r="DO59" i="9"/>
  <c r="DP71" i="9"/>
  <c r="DO71" i="9"/>
  <c r="DP67" i="9"/>
  <c r="DO67" i="9"/>
  <c r="DP58" i="9"/>
  <c r="DO68" i="9"/>
  <c r="DP68" i="9"/>
  <c r="DO64" i="9"/>
  <c r="DP64" i="9"/>
  <c r="DO60" i="9"/>
  <c r="DP60" i="9"/>
  <c r="DO72" i="9"/>
  <c r="DP72" i="9"/>
  <c r="DP70" i="9"/>
  <c r="DO58" i="9"/>
  <c r="DO62" i="9"/>
  <c r="DO66" i="9"/>
  <c r="DO70" i="9"/>
  <c r="K22" i="7"/>
  <c r="M22" i="7" s="1"/>
  <c r="C23" i="7"/>
  <c r="E23" i="7" s="1"/>
  <c r="D24" i="7"/>
  <c r="C20" i="7"/>
  <c r="E20" i="7" s="1"/>
  <c r="C21" i="7"/>
  <c r="E21" i="7" s="1"/>
  <c r="D22" i="7"/>
  <c r="R24" i="7"/>
  <c r="Q23" i="7"/>
  <c r="S23" i="7" s="1"/>
  <c r="L20" i="7"/>
  <c r="Q21" i="7"/>
  <c r="S21" i="7" s="1"/>
  <c r="K24" i="7"/>
  <c r="M24" i="7" s="1"/>
  <c r="Q20" i="7"/>
  <c r="L21" i="7"/>
  <c r="R22" i="7"/>
  <c r="L23" i="7"/>
  <c r="D20" i="7"/>
  <c r="K20" i="7"/>
  <c r="M20" i="7" s="1"/>
  <c r="R20" i="7"/>
  <c r="D21" i="7"/>
  <c r="K21" i="7"/>
  <c r="M21" i="7" s="1"/>
  <c r="R21" i="7"/>
  <c r="C22" i="7"/>
  <c r="E22" i="7" s="1"/>
  <c r="L22" i="7"/>
  <c r="Q22" i="7"/>
  <c r="S22" i="7" s="1"/>
  <c r="D23" i="7"/>
  <c r="K23" i="7"/>
  <c r="M23" i="7" s="1"/>
  <c r="R23" i="7"/>
  <c r="C24" i="7"/>
  <c r="E24" i="7" s="1"/>
  <c r="L24" i="7"/>
  <c r="Q24" i="7"/>
  <c r="S24" i="7" s="1"/>
  <c r="C37" i="3"/>
  <c r="Q11" i="6" l="1"/>
  <c r="R11" i="6"/>
  <c r="S11" i="6"/>
  <c r="Q12" i="6"/>
  <c r="R12" i="6"/>
  <c r="S12" i="6"/>
  <c r="S10" i="6"/>
  <c r="R10" i="6"/>
  <c r="Q10" i="6"/>
  <c r="J11" i="6"/>
  <c r="K11" i="6"/>
  <c r="L11" i="6"/>
  <c r="J12" i="6"/>
  <c r="K12" i="6"/>
  <c r="L12" i="6"/>
  <c r="L10" i="6"/>
  <c r="K10" i="6"/>
  <c r="J10" i="6"/>
  <c r="B11" i="6"/>
  <c r="C11" i="6"/>
  <c r="D11" i="6"/>
  <c r="B12" i="6"/>
  <c r="C12" i="6"/>
  <c r="D12" i="6"/>
  <c r="D10" i="6"/>
  <c r="C10" i="6"/>
  <c r="B10" i="6"/>
  <c r="Q13" i="6" l="1"/>
  <c r="R13" i="6"/>
  <c r="S13" i="6"/>
  <c r="J13" i="6"/>
  <c r="K13" i="6"/>
  <c r="L13" i="6"/>
  <c r="C13" i="6"/>
  <c r="D13" i="6"/>
  <c r="B13" i="6"/>
  <c r="Q23" i="4"/>
  <c r="P23" i="4"/>
  <c r="K23" i="4"/>
  <c r="J23" i="4"/>
  <c r="E23" i="4"/>
  <c r="D23" i="4"/>
  <c r="Q20" i="4"/>
  <c r="P20" i="4"/>
  <c r="K20" i="4"/>
  <c r="J20" i="4"/>
  <c r="E20" i="4"/>
  <c r="D20" i="4"/>
  <c r="Q17" i="4"/>
  <c r="P17" i="4"/>
  <c r="K17" i="4"/>
  <c r="J17" i="4"/>
  <c r="E17" i="4"/>
  <c r="D17" i="4"/>
  <c r="Q14" i="4"/>
  <c r="P14" i="4"/>
  <c r="K14" i="4"/>
  <c r="J14" i="4"/>
  <c r="E14" i="4"/>
  <c r="D14" i="4"/>
  <c r="Q11" i="4"/>
  <c r="P11" i="4"/>
  <c r="K11" i="4"/>
  <c r="J11" i="4"/>
  <c r="E11" i="4"/>
  <c r="D11" i="4"/>
  <c r="Q8" i="4"/>
  <c r="P8" i="4"/>
  <c r="K8" i="4"/>
  <c r="J8" i="4"/>
  <c r="E8" i="4"/>
  <c r="D8" i="4"/>
  <c r="O32" i="4" l="1"/>
  <c r="R14" i="5" s="1"/>
  <c r="I30" i="4"/>
  <c r="L12" i="5" s="1"/>
  <c r="I31" i="4"/>
  <c r="L13" i="5" s="1"/>
  <c r="Q14" i="6"/>
  <c r="J14" i="6"/>
  <c r="B14" i="6"/>
  <c r="C31" i="4"/>
  <c r="D13" i="5" s="1"/>
  <c r="O29" i="4"/>
  <c r="R11" i="5" s="1"/>
  <c r="I28" i="4"/>
  <c r="L10" i="5" s="1"/>
  <c r="C29" i="4"/>
  <c r="D11" i="5" s="1"/>
  <c r="O30" i="4"/>
  <c r="R12" i="5" s="1"/>
  <c r="I32" i="4"/>
  <c r="L14" i="5" s="1"/>
  <c r="C32" i="4"/>
  <c r="D14" i="5" s="1"/>
  <c r="I29" i="4"/>
  <c r="L11" i="5" s="1"/>
  <c r="C30" i="4"/>
  <c r="D12" i="5" s="1"/>
  <c r="O31" i="4"/>
  <c r="R13" i="5" s="1"/>
  <c r="C28" i="4"/>
  <c r="D10" i="5" s="1"/>
  <c r="O28" i="4"/>
  <c r="R10" i="5" s="1"/>
  <c r="Q23" i="3"/>
  <c r="P23" i="3"/>
  <c r="K23" i="3"/>
  <c r="J23" i="3"/>
  <c r="E23" i="3"/>
  <c r="D23" i="3"/>
  <c r="Q20" i="3"/>
  <c r="P20" i="3"/>
  <c r="K20" i="3"/>
  <c r="J20" i="3"/>
  <c r="E20" i="3"/>
  <c r="D20" i="3"/>
  <c r="Q17" i="3"/>
  <c r="P17" i="3"/>
  <c r="K17" i="3"/>
  <c r="J17" i="3"/>
  <c r="E17" i="3"/>
  <c r="D17" i="3"/>
  <c r="Q14" i="3"/>
  <c r="P14" i="3"/>
  <c r="K14" i="3"/>
  <c r="J14" i="3"/>
  <c r="E14" i="3"/>
  <c r="D14" i="3"/>
  <c r="Q11" i="3"/>
  <c r="P11" i="3"/>
  <c r="K11" i="3"/>
  <c r="J11" i="3"/>
  <c r="E11" i="3"/>
  <c r="D11" i="3"/>
  <c r="Q8" i="3"/>
  <c r="P8" i="3"/>
  <c r="K8" i="3"/>
  <c r="J8" i="3"/>
  <c r="E8" i="3"/>
  <c r="D8" i="3"/>
  <c r="L16" i="6" l="1"/>
  <c r="K18" i="6"/>
  <c r="K17" i="6"/>
  <c r="L18" i="6"/>
  <c r="L17" i="6"/>
  <c r="K16" i="6"/>
  <c r="J18" i="6"/>
  <c r="J17" i="6"/>
  <c r="J16" i="6"/>
  <c r="R17" i="6"/>
  <c r="S18" i="6"/>
  <c r="S17" i="6"/>
  <c r="R16" i="6"/>
  <c r="S16" i="6"/>
  <c r="R18" i="6"/>
  <c r="Q16" i="6"/>
  <c r="Q18" i="6"/>
  <c r="Q17" i="6"/>
  <c r="C16" i="6"/>
  <c r="C18" i="6"/>
  <c r="D16" i="6"/>
  <c r="D17" i="6"/>
  <c r="D18" i="6"/>
  <c r="C17" i="6"/>
  <c r="B18" i="6"/>
  <c r="B16" i="6"/>
  <c r="B17" i="6"/>
  <c r="O29" i="3"/>
  <c r="Q11" i="5" s="1"/>
  <c r="I31" i="3"/>
  <c r="K13" i="5" s="1"/>
  <c r="O30" i="3"/>
  <c r="Q12" i="5" s="1"/>
  <c r="I28" i="3"/>
  <c r="K10" i="5" s="1"/>
  <c r="I32" i="3"/>
  <c r="K14" i="5" s="1"/>
  <c r="C32" i="3"/>
  <c r="C14" i="5" s="1"/>
  <c r="C29" i="3"/>
  <c r="C11" i="5" s="1"/>
  <c r="I29" i="3"/>
  <c r="K11" i="5" s="1"/>
  <c r="C30" i="3"/>
  <c r="C12" i="5" s="1"/>
  <c r="O31" i="3"/>
  <c r="Q13" i="5" s="1"/>
  <c r="O28" i="3"/>
  <c r="Q10" i="5" s="1"/>
  <c r="I30" i="3"/>
  <c r="K12" i="5" s="1"/>
  <c r="C31" i="3"/>
  <c r="C13" i="5" s="1"/>
  <c r="O32" i="3"/>
  <c r="Q14" i="5" s="1"/>
  <c r="C28" i="3"/>
  <c r="C10" i="5" s="1"/>
  <c r="Q23" i="2"/>
  <c r="P23" i="2"/>
  <c r="K23" i="2"/>
  <c r="J23" i="2"/>
  <c r="E23" i="2"/>
  <c r="D23" i="2"/>
  <c r="Q20" i="2"/>
  <c r="P20" i="2"/>
  <c r="K20" i="2"/>
  <c r="J20" i="2"/>
  <c r="E20" i="2"/>
  <c r="D20" i="2"/>
  <c r="Q17" i="2"/>
  <c r="P17" i="2"/>
  <c r="K17" i="2"/>
  <c r="J17" i="2"/>
  <c r="E17" i="2"/>
  <c r="D17" i="2"/>
  <c r="Q14" i="2"/>
  <c r="P14" i="2"/>
  <c r="K14" i="2"/>
  <c r="J14" i="2"/>
  <c r="E14" i="2"/>
  <c r="D14" i="2"/>
  <c r="Q11" i="2"/>
  <c r="P11" i="2"/>
  <c r="K11" i="2"/>
  <c r="J11" i="2"/>
  <c r="E11" i="2"/>
  <c r="D11" i="2"/>
  <c r="Q8" i="2"/>
  <c r="P8" i="2"/>
  <c r="K8" i="2"/>
  <c r="J8" i="2"/>
  <c r="E8" i="2"/>
  <c r="D8" i="2"/>
  <c r="I31" i="2" l="1"/>
  <c r="J13" i="5" s="1"/>
  <c r="L22" i="5" s="1"/>
  <c r="U17" i="6"/>
  <c r="F17" i="6"/>
  <c r="E17" i="6"/>
  <c r="E16" i="6"/>
  <c r="F16" i="6"/>
  <c r="U18" i="6"/>
  <c r="T18" i="6"/>
  <c r="M17" i="6"/>
  <c r="N17" i="6"/>
  <c r="F18" i="6"/>
  <c r="E18" i="6"/>
  <c r="T17" i="6"/>
  <c r="N16" i="6"/>
  <c r="M16" i="6"/>
  <c r="M18" i="6"/>
  <c r="N18" i="6"/>
  <c r="U16" i="6"/>
  <c r="T16" i="6"/>
  <c r="R20" i="6"/>
  <c r="S20" i="6"/>
  <c r="R18" i="5" s="1"/>
  <c r="L20" i="6"/>
  <c r="L18" i="5" s="1"/>
  <c r="K20" i="6"/>
  <c r="C20" i="6"/>
  <c r="D20" i="6"/>
  <c r="D18" i="5" s="1"/>
  <c r="C32" i="2"/>
  <c r="B14" i="5" s="1"/>
  <c r="C23" i="5" s="1"/>
  <c r="E23" i="5" s="1"/>
  <c r="O29" i="2"/>
  <c r="P11" i="5" s="1"/>
  <c r="Q20" i="5" s="1"/>
  <c r="S20" i="5" s="1"/>
  <c r="O30" i="2"/>
  <c r="P12" i="5" s="1"/>
  <c r="Q21" i="5" s="1"/>
  <c r="S21" i="5" s="1"/>
  <c r="I28" i="2"/>
  <c r="J10" i="5" s="1"/>
  <c r="K19" i="5" s="1"/>
  <c r="M19" i="5" s="1"/>
  <c r="I32" i="2"/>
  <c r="J14" i="5" s="1"/>
  <c r="K23" i="5" s="1"/>
  <c r="M23" i="5" s="1"/>
  <c r="C29" i="2"/>
  <c r="B11" i="5" s="1"/>
  <c r="C20" i="5" s="1"/>
  <c r="E20" i="5" s="1"/>
  <c r="I29" i="2"/>
  <c r="J11" i="5" s="1"/>
  <c r="K20" i="5" s="1"/>
  <c r="M20" i="5" s="1"/>
  <c r="C30" i="2"/>
  <c r="O31" i="2"/>
  <c r="P13" i="5" s="1"/>
  <c r="Q22" i="5" s="1"/>
  <c r="S22" i="5" s="1"/>
  <c r="O28" i="2"/>
  <c r="P10" i="5" s="1"/>
  <c r="Q19" i="5" s="1"/>
  <c r="I30" i="2"/>
  <c r="J12" i="5" s="1"/>
  <c r="K21" i="5" s="1"/>
  <c r="M21" i="5" s="1"/>
  <c r="C31" i="2"/>
  <c r="B13" i="5" s="1"/>
  <c r="C22" i="5" s="1"/>
  <c r="E22" i="5" s="1"/>
  <c r="O32" i="2"/>
  <c r="P14" i="5" s="1"/>
  <c r="Q23" i="5" s="1"/>
  <c r="S23" i="5" s="1"/>
  <c r="C28" i="2"/>
  <c r="K22" i="5" l="1"/>
  <c r="M22" i="5" s="1"/>
  <c r="B10" i="5"/>
  <c r="C19" i="5" s="1"/>
  <c r="E19" i="5" s="1"/>
  <c r="U19" i="6"/>
  <c r="T19" i="6"/>
  <c r="F19" i="6"/>
  <c r="E19" i="6"/>
  <c r="B12" i="5"/>
  <c r="C21" i="5" s="1"/>
  <c r="E21" i="5" s="1"/>
  <c r="M19" i="6"/>
  <c r="N19" i="6"/>
  <c r="D20" i="5"/>
  <c r="L19" i="5"/>
  <c r="L21" i="5"/>
  <c r="R23" i="5"/>
  <c r="R21" i="5"/>
  <c r="D23" i="5"/>
  <c r="L20" i="5"/>
  <c r="R20" i="5"/>
  <c r="R22" i="5"/>
  <c r="R19" i="5"/>
  <c r="L23" i="5"/>
  <c r="D22" i="5"/>
  <c r="D21" i="5" l="1"/>
  <c r="D19" i="5"/>
</calcChain>
</file>

<file path=xl/sharedStrings.xml><?xml version="1.0" encoding="utf-8"?>
<sst xmlns="http://schemas.openxmlformats.org/spreadsheetml/2006/main" count="246" uniqueCount="37">
  <si>
    <t>control</t>
  </si>
  <si>
    <t>Perphenazine 1uM</t>
  </si>
  <si>
    <t>Prochlorperazine 1uM</t>
  </si>
  <si>
    <t>średnia</t>
  </si>
  <si>
    <t>SD</t>
  </si>
  <si>
    <t>2ml roztworu/szalkę</t>
  </si>
  <si>
    <t>powierzchnia analizy = powierzchnia rany</t>
  </si>
  <si>
    <t>cała powierzchnia = cała pusta powierzchnia zdjęcia</t>
  </si>
  <si>
    <t xml:space="preserve">% of wound healing </t>
  </si>
  <si>
    <t>I</t>
  </si>
  <si>
    <t>II</t>
  </si>
  <si>
    <t>III</t>
  </si>
  <si>
    <t>% wound heling</t>
  </si>
  <si>
    <t>CONTROL</t>
  </si>
  <si>
    <t>PERPHENAZINE 1uM</t>
  </si>
  <si>
    <t>PROCHLORPERAZINE 1uM</t>
  </si>
  <si>
    <t>perf</t>
  </si>
  <si>
    <t>pro</t>
  </si>
  <si>
    <t>wound closure</t>
  </si>
  <si>
    <t>time</t>
  </si>
  <si>
    <t>nm</t>
  </si>
  <si>
    <t>rate of cell migration</t>
  </si>
  <si>
    <t>0,25mm = 464,07</t>
  </si>
  <si>
    <t>rate of cell migration [nm/h]</t>
  </si>
  <si>
    <t>t0</t>
  </si>
  <si>
    <t>Control</t>
  </si>
  <si>
    <t>t24</t>
  </si>
  <si>
    <t>Perf 1.0</t>
  </si>
  <si>
    <t>Pro 1.0</t>
  </si>
  <si>
    <t>rate vs control</t>
  </si>
  <si>
    <t>base on hemacytometer scale photo</t>
  </si>
  <si>
    <t>so 1 mm = 1856,28</t>
  </si>
  <si>
    <t>mean</t>
  </si>
  <si>
    <t>mean/experiment</t>
  </si>
  <si>
    <t>total mean</t>
  </si>
  <si>
    <t>time [h]</t>
  </si>
  <si>
    <t>wound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</si>
</sst>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2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90" shrinkToFi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7" xfId="0" applyBorder="1"/>
    <xf numFmtId="2" fontId="0" fillId="0" borderId="7" xfId="0" applyNumberFormat="1" applyBorder="1"/>
    <xf numFmtId="0" fontId="1" fillId="0" borderId="0" xfId="0" applyFont="1"/>
    <xf numFmtId="0" fontId="2" fillId="0" borderId="0" xfId="0" applyFont="1"/>
    <xf numFmtId="2" fontId="0" fillId="2" borderId="0" xfId="0" applyNumberFormat="1" applyFill="1"/>
    <xf numFmtId="0" fontId="0" fillId="0" borderId="0" xfId="0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textRotation="90" shrinkToFit="1"/>
    </xf>
    <xf numFmtId="0" fontId="0" fillId="0" borderId="2" xfId="0" applyBorder="1" applyAlignment="1">
      <alignment horizontal="center" vertical="center" textRotation="90" shrinkToFit="1"/>
    </xf>
    <xf numFmtId="0" fontId="0" fillId="0" borderId="3" xfId="0" applyBorder="1" applyAlignment="1">
      <alignment horizontal="center" vertical="center" textRotation="90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migration U87MG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43761097910104"/>
          <c:y val="0.15358168464236108"/>
          <c:w val="0.63907066086013031"/>
          <c:h val="0.66032628274406879"/>
        </c:manualLayout>
      </c:layout>
      <c:barChart>
        <c:barDir val="col"/>
        <c:grouping val="clustered"/>
        <c:varyColors val="0"/>
        <c:ser>
          <c:idx val="2"/>
          <c:order val="0"/>
          <c:tx>
            <c:v>control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'U87 mean'!$D$18:$D$23</c:f>
                <c:numCache>
                  <c:formatCode>General</c:formatCode>
                  <c:ptCount val="6"/>
                  <c:pt idx="0">
                    <c:v>13.673547512222191</c:v>
                  </c:pt>
                  <c:pt idx="1">
                    <c:v>5.699228370343473</c:v>
                  </c:pt>
                  <c:pt idx="2">
                    <c:v>6.2608625555345698</c:v>
                  </c:pt>
                  <c:pt idx="3">
                    <c:v>2.1242538324787028</c:v>
                  </c:pt>
                  <c:pt idx="4">
                    <c:v>1.4307220424894518</c:v>
                  </c:pt>
                  <c:pt idx="5">
                    <c:v>3.1503540468169295</c:v>
                  </c:pt>
                </c:numCache>
              </c:numRef>
            </c:plus>
            <c:minus>
              <c:numRef>
                <c:f>'U87 mean'!$D$18:$D$23</c:f>
                <c:numCache>
                  <c:formatCode>General</c:formatCode>
                  <c:ptCount val="6"/>
                  <c:pt idx="0">
                    <c:v>13.673547512222191</c:v>
                  </c:pt>
                  <c:pt idx="1">
                    <c:v>5.699228370343473</c:v>
                  </c:pt>
                  <c:pt idx="2">
                    <c:v>6.2608625555345698</c:v>
                  </c:pt>
                  <c:pt idx="3">
                    <c:v>2.1242538324787028</c:v>
                  </c:pt>
                  <c:pt idx="4">
                    <c:v>1.4307220424894518</c:v>
                  </c:pt>
                  <c:pt idx="5">
                    <c:v>3.1503540468169295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'U87 mean'!$C$18:$C$23</c:f>
              <c:numCache>
                <c:formatCode>0.00</c:formatCode>
                <c:ptCount val="6"/>
                <c:pt idx="0" formatCode="General">
                  <c:v>100</c:v>
                </c:pt>
                <c:pt idx="1">
                  <c:v>78.023351098696779</c:v>
                </c:pt>
                <c:pt idx="2">
                  <c:v>68.816583215558964</c:v>
                </c:pt>
                <c:pt idx="3">
                  <c:v>56.11772256130309</c:v>
                </c:pt>
                <c:pt idx="4">
                  <c:v>47.308363927821553</c:v>
                </c:pt>
                <c:pt idx="5">
                  <c:v>25.275194184427793</c:v>
                </c:pt>
              </c:numCache>
            </c:numRef>
          </c:val>
        </c:ser>
        <c:ser>
          <c:idx val="1"/>
          <c:order val="1"/>
          <c:tx>
            <c:v>perphenazine 1uM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'U87 mean'!$L$18:$L$23</c:f>
                <c:numCache>
                  <c:formatCode>General</c:formatCode>
                  <c:ptCount val="6"/>
                  <c:pt idx="0">
                    <c:v>13.654067972000465</c:v>
                  </c:pt>
                  <c:pt idx="1">
                    <c:v>14.358931692221329</c:v>
                  </c:pt>
                  <c:pt idx="2">
                    <c:v>8.5105246070671292</c:v>
                  </c:pt>
                  <c:pt idx="3">
                    <c:v>8.3766600824823918</c:v>
                  </c:pt>
                  <c:pt idx="4">
                    <c:v>4.8682517736644613</c:v>
                  </c:pt>
                  <c:pt idx="5">
                    <c:v>2.4463085876853428</c:v>
                  </c:pt>
                </c:numCache>
              </c:numRef>
            </c:plus>
            <c:minus>
              <c:numRef>
                <c:f>'U87 mean'!$L$18:$L$23</c:f>
                <c:numCache>
                  <c:formatCode>General</c:formatCode>
                  <c:ptCount val="6"/>
                  <c:pt idx="0">
                    <c:v>13.654067972000465</c:v>
                  </c:pt>
                  <c:pt idx="1">
                    <c:v>14.358931692221329</c:v>
                  </c:pt>
                  <c:pt idx="2">
                    <c:v>8.5105246070671292</c:v>
                  </c:pt>
                  <c:pt idx="3">
                    <c:v>8.3766600824823918</c:v>
                  </c:pt>
                  <c:pt idx="4">
                    <c:v>4.8682517736644613</c:v>
                  </c:pt>
                  <c:pt idx="5">
                    <c:v>2.4463085876853428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'U87 mean'!$K$18:$K$23</c:f>
              <c:numCache>
                <c:formatCode>0.00</c:formatCode>
                <c:ptCount val="6"/>
                <c:pt idx="0" formatCode="General">
                  <c:v>100</c:v>
                </c:pt>
                <c:pt idx="1">
                  <c:v>72.999310350259904</c:v>
                </c:pt>
                <c:pt idx="2">
                  <c:v>57.737147857627271</c:v>
                </c:pt>
                <c:pt idx="3">
                  <c:v>54.887131384094737</c:v>
                </c:pt>
                <c:pt idx="4">
                  <c:v>45.253992985573653</c:v>
                </c:pt>
                <c:pt idx="5">
                  <c:v>30.739019321297974</c:v>
                </c:pt>
              </c:numCache>
            </c:numRef>
          </c:val>
        </c:ser>
        <c:ser>
          <c:idx val="3"/>
          <c:order val="2"/>
          <c:tx>
            <c:v>prochlorperazine 1uM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'U87 mean'!$R$18:$R$23</c:f>
                <c:numCache>
                  <c:formatCode>General</c:formatCode>
                  <c:ptCount val="6"/>
                  <c:pt idx="0">
                    <c:v>13.171975482607108</c:v>
                  </c:pt>
                  <c:pt idx="1">
                    <c:v>4.0586712924647257</c:v>
                  </c:pt>
                  <c:pt idx="2">
                    <c:v>3.5658336861716045</c:v>
                  </c:pt>
                  <c:pt idx="3">
                    <c:v>4.7849279158437792</c:v>
                  </c:pt>
                  <c:pt idx="4">
                    <c:v>0.53508015784860674</c:v>
                  </c:pt>
                  <c:pt idx="5">
                    <c:v>4.0834570334267619</c:v>
                  </c:pt>
                </c:numCache>
              </c:numRef>
            </c:plus>
            <c:minus>
              <c:numRef>
                <c:f>'U87 mean'!$R$18:$R$23</c:f>
                <c:numCache>
                  <c:formatCode>General</c:formatCode>
                  <c:ptCount val="6"/>
                  <c:pt idx="0">
                    <c:v>13.171975482607108</c:v>
                  </c:pt>
                  <c:pt idx="1">
                    <c:v>4.0586712924647257</c:v>
                  </c:pt>
                  <c:pt idx="2">
                    <c:v>3.5658336861716045</c:v>
                  </c:pt>
                  <c:pt idx="3">
                    <c:v>4.7849279158437792</c:v>
                  </c:pt>
                  <c:pt idx="4">
                    <c:v>0.53508015784860674</c:v>
                  </c:pt>
                  <c:pt idx="5">
                    <c:v>4.0834570334267619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'U87 mean'!$Q$18:$Q$23</c:f>
              <c:numCache>
                <c:formatCode>0.00</c:formatCode>
                <c:ptCount val="6"/>
                <c:pt idx="0" formatCode="General">
                  <c:v>100</c:v>
                </c:pt>
                <c:pt idx="1">
                  <c:v>85.409906462510733</c:v>
                </c:pt>
                <c:pt idx="2">
                  <c:v>75.424181620037174</c:v>
                </c:pt>
                <c:pt idx="3">
                  <c:v>66.426257125839697</c:v>
                </c:pt>
                <c:pt idx="4">
                  <c:v>55.37551353253523</c:v>
                </c:pt>
                <c:pt idx="5">
                  <c:v>37.265245649190668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1458504"/>
        <c:axId val="381457328"/>
      </c:barChart>
      <c:catAx>
        <c:axId val="381458504"/>
        <c:scaling>
          <c:orientation val="minMax"/>
        </c:scaling>
        <c:delete val="1"/>
        <c:axPos val="b"/>
        <c:majorTickMark val="out"/>
        <c:minorTickMark val="none"/>
        <c:tickLblPos val="none"/>
        <c:crossAx val="381457328"/>
        <c:crosses val="autoZero"/>
        <c:auto val="1"/>
        <c:lblAlgn val="ctr"/>
        <c:lblOffset val="100"/>
        <c:noMultiLvlLbl val="0"/>
      </c:catAx>
      <c:valAx>
        <c:axId val="38145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1458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migration U87MG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443761097910107"/>
          <c:y val="0.15358168464236119"/>
          <c:w val="0.63907066086013053"/>
          <c:h val="0.66032628274406879"/>
        </c:manualLayout>
      </c:layout>
      <c:lineChart>
        <c:grouping val="standard"/>
        <c:varyColors val="0"/>
        <c:ser>
          <c:idx val="2"/>
          <c:order val="0"/>
          <c:tx>
            <c:v>control</c:v>
          </c:tx>
          <c:spPr>
            <a:effectLst/>
          </c:spPr>
          <c:errBars>
            <c:errDir val="y"/>
            <c:errBarType val="both"/>
            <c:errValType val="cust"/>
            <c:noEndCap val="0"/>
            <c:plus>
              <c:numRef>
                <c:f>'U87 mean (2)'!$D$19:$D$24</c:f>
                <c:numCache>
                  <c:formatCode>General</c:formatCode>
                  <c:ptCount val="6"/>
                  <c:pt idx="0">
                    <c:v>419883.58585697401</c:v>
                  </c:pt>
                  <c:pt idx="1">
                    <c:v>278963.7932620435</c:v>
                  </c:pt>
                  <c:pt idx="2">
                    <c:v>34393.007497218074</c:v>
                  </c:pt>
                  <c:pt idx="3">
                    <c:v>238420.66876939268</c:v>
                  </c:pt>
                  <c:pt idx="4">
                    <c:v>246630.24724030675</c:v>
                  </c:pt>
                  <c:pt idx="5">
                    <c:v>233843.91399139501</c:v>
                  </c:pt>
                </c:numCache>
              </c:numRef>
            </c:plus>
            <c:minus>
              <c:numRef>
                <c:f>'U87 mean (2)'!$D$19:$D$24</c:f>
                <c:numCache>
                  <c:formatCode>General</c:formatCode>
                  <c:ptCount val="6"/>
                  <c:pt idx="0">
                    <c:v>419883.58585697401</c:v>
                  </c:pt>
                  <c:pt idx="1">
                    <c:v>278963.7932620435</c:v>
                  </c:pt>
                  <c:pt idx="2">
                    <c:v>34393.007497218074</c:v>
                  </c:pt>
                  <c:pt idx="3">
                    <c:v>238420.66876939268</c:v>
                  </c:pt>
                  <c:pt idx="4">
                    <c:v>246630.24724030675</c:v>
                  </c:pt>
                  <c:pt idx="5">
                    <c:v>233843.91399139501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'U87 mean (2)'!$C$19:$C$24</c:f>
              <c:numCache>
                <c:formatCode>0.00</c:formatCode>
                <c:ptCount val="6"/>
                <c:pt idx="0">
                  <c:v>4760068.666666667</c:v>
                </c:pt>
                <c:pt idx="1">
                  <c:v>3704205.8888888885</c:v>
                </c:pt>
                <c:pt idx="2">
                  <c:v>3258370.8888888885</c:v>
                </c:pt>
                <c:pt idx="3">
                  <c:v>2670174.3333333335</c:v>
                </c:pt>
                <c:pt idx="4">
                  <c:v>2254633.1111111115</c:v>
                </c:pt>
                <c:pt idx="5">
                  <c:v>1209856.8888888888</c:v>
                </c:pt>
              </c:numCache>
            </c:numRef>
          </c:val>
          <c:smooth val="0"/>
        </c:ser>
        <c:ser>
          <c:idx val="1"/>
          <c:order val="1"/>
          <c:tx>
            <c:v>perphenazine 1uM</c:v>
          </c:tx>
          <c:spPr>
            <a:effectLst/>
          </c:spPr>
          <c:errBars>
            <c:errDir val="y"/>
            <c:errBarType val="both"/>
            <c:errValType val="cust"/>
            <c:noEndCap val="0"/>
            <c:plus>
              <c:numRef>
                <c:f>'U87 mean (2)'!$L$19:$L$24</c:f>
                <c:numCache>
                  <c:formatCode>General</c:formatCode>
                  <c:ptCount val="6"/>
                  <c:pt idx="0">
                    <c:v>525938.27017175616</c:v>
                  </c:pt>
                  <c:pt idx="1">
                    <c:v>355263.43913157244</c:v>
                  </c:pt>
                  <c:pt idx="2">
                    <c:v>97896.339572926605</c:v>
                  </c:pt>
                  <c:pt idx="3">
                    <c:v>199238.29807739714</c:v>
                  </c:pt>
                  <c:pt idx="4">
                    <c:v>25506.203970798946</c:v>
                  </c:pt>
                  <c:pt idx="5">
                    <c:v>68782.392793289517</c:v>
                  </c:pt>
                </c:numCache>
              </c:numRef>
            </c:plus>
            <c:minus>
              <c:numRef>
                <c:f>'U87 mean (2)'!$L$19:$L$24</c:f>
                <c:numCache>
                  <c:formatCode>General</c:formatCode>
                  <c:ptCount val="6"/>
                  <c:pt idx="0">
                    <c:v>525938.27017175616</c:v>
                  </c:pt>
                  <c:pt idx="1">
                    <c:v>355263.43913157244</c:v>
                  </c:pt>
                  <c:pt idx="2">
                    <c:v>97896.339572926605</c:v>
                  </c:pt>
                  <c:pt idx="3">
                    <c:v>199238.29807739714</c:v>
                  </c:pt>
                  <c:pt idx="4">
                    <c:v>25506.203970798946</c:v>
                  </c:pt>
                  <c:pt idx="5">
                    <c:v>68782.392793289517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'U87 mean (2)'!$K$19:$K$24</c:f>
              <c:numCache>
                <c:formatCode>0.00</c:formatCode>
                <c:ptCount val="6"/>
                <c:pt idx="0">
                  <c:v>4745549.444444445</c:v>
                </c:pt>
                <c:pt idx="1">
                  <c:v>3416190.222222222</c:v>
                </c:pt>
                <c:pt idx="2">
                  <c:v>2710146.6666666665</c:v>
                </c:pt>
                <c:pt idx="3">
                  <c:v>2577832.6666666665</c:v>
                </c:pt>
                <c:pt idx="4">
                  <c:v>2130492</c:v>
                </c:pt>
                <c:pt idx="5">
                  <c:v>1450591.777777778</c:v>
                </c:pt>
              </c:numCache>
            </c:numRef>
          </c:val>
          <c:smooth val="0"/>
        </c:ser>
        <c:ser>
          <c:idx val="3"/>
          <c:order val="2"/>
          <c:tx>
            <c:v>prochlorperazine 1uM</c:v>
          </c:tx>
          <c:spPr>
            <a:effectLst/>
          </c:spPr>
          <c:errBars>
            <c:errDir val="y"/>
            <c:errBarType val="both"/>
            <c:errValType val="cust"/>
            <c:noEndCap val="0"/>
            <c:plus>
              <c:numRef>
                <c:f>'U87 mean (2)'!$R$19:$R$24</c:f>
                <c:numCache>
                  <c:formatCode>General</c:formatCode>
                  <c:ptCount val="6"/>
                  <c:pt idx="0">
                    <c:v>581054.28018820845</c:v>
                  </c:pt>
                  <c:pt idx="1">
                    <c:v>305680.63901659305</c:v>
                  </c:pt>
                  <c:pt idx="2">
                    <c:v>621220.63825810596</c:v>
                  </c:pt>
                  <c:pt idx="3">
                    <c:v>480017.99043801718</c:v>
                  </c:pt>
                  <c:pt idx="4">
                    <c:v>310538.89751330297</c:v>
                  </c:pt>
                  <c:pt idx="5">
                    <c:v>77483.286760818766</c:v>
                  </c:pt>
                </c:numCache>
              </c:numRef>
            </c:plus>
            <c:minus>
              <c:numRef>
                <c:f>'U87 mean (2)'!$R$19:$R$24</c:f>
                <c:numCache>
                  <c:formatCode>General</c:formatCode>
                  <c:ptCount val="6"/>
                  <c:pt idx="0">
                    <c:v>581054.28018820845</c:v>
                  </c:pt>
                  <c:pt idx="1">
                    <c:v>305680.63901659305</c:v>
                  </c:pt>
                  <c:pt idx="2">
                    <c:v>621220.63825810596</c:v>
                  </c:pt>
                  <c:pt idx="3">
                    <c:v>480017.99043801718</c:v>
                  </c:pt>
                  <c:pt idx="4">
                    <c:v>310538.89751330297</c:v>
                  </c:pt>
                  <c:pt idx="5">
                    <c:v>77483.286760818766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'U87 mean (2)'!$Q$19:$Q$24</c:f>
              <c:numCache>
                <c:formatCode>0.00</c:formatCode>
                <c:ptCount val="6"/>
                <c:pt idx="0">
                  <c:v>5314002.888888889</c:v>
                </c:pt>
                <c:pt idx="1">
                  <c:v>4524432.555555556</c:v>
                </c:pt>
                <c:pt idx="2">
                  <c:v>4020022.2222222225</c:v>
                </c:pt>
                <c:pt idx="3">
                  <c:v>3530773.8888888885</c:v>
                </c:pt>
                <c:pt idx="4">
                  <c:v>2941705</c:v>
                </c:pt>
                <c:pt idx="5">
                  <c:v>1965856.2222222222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459288"/>
        <c:axId val="414712600"/>
      </c:lineChart>
      <c:catAx>
        <c:axId val="381459288"/>
        <c:scaling>
          <c:orientation val="minMax"/>
        </c:scaling>
        <c:delete val="1"/>
        <c:axPos val="b"/>
        <c:majorTickMark val="out"/>
        <c:minorTickMark val="none"/>
        <c:tickLblPos val="none"/>
        <c:crossAx val="414712600"/>
        <c:crosses val="autoZero"/>
        <c:auto val="1"/>
        <c:lblAlgn val="ctr"/>
        <c:lblOffset val="100"/>
        <c:noMultiLvlLbl val="0"/>
      </c:catAx>
      <c:valAx>
        <c:axId val="41471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1459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24</xdr:row>
      <xdr:rowOff>142875</xdr:rowOff>
    </xdr:from>
    <xdr:to>
      <xdr:col>13</xdr:col>
      <xdr:colOff>495299</xdr:colOff>
      <xdr:row>46</xdr:row>
      <xdr:rowOff>133350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0.16025</cdr:x>
      <cdr:y>0.82782</cdr:y>
    </cdr:from>
    <cdr:to>
      <cdr:x>0.21859</cdr:x>
      <cdr:y>0.92157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092890" y="2814940"/>
          <a:ext cx="397873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0</a:t>
          </a:r>
        </a:p>
      </cdr:txBody>
    </cdr:sp>
  </cdr:relSizeAnchor>
  <cdr:relSizeAnchor xmlns:cdr="http://schemas.openxmlformats.org/drawingml/2006/chartDrawing">
    <cdr:from>
      <cdr:x>0.37095</cdr:x>
      <cdr:y>0.82446</cdr:y>
    </cdr:from>
    <cdr:to>
      <cdr:x>0.42929</cdr:x>
      <cdr:y>0.91821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529826" y="2803518"/>
          <a:ext cx="397873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6</a:t>
          </a:r>
        </a:p>
      </cdr:txBody>
    </cdr:sp>
  </cdr:relSizeAnchor>
  <cdr:relSizeAnchor xmlns:cdr="http://schemas.openxmlformats.org/drawingml/2006/chartDrawing">
    <cdr:from>
      <cdr:x>0.4758</cdr:x>
      <cdr:y>0.81886</cdr:y>
    </cdr:from>
    <cdr:to>
      <cdr:x>0.53413</cdr:x>
      <cdr:y>0.91261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3244919" y="2784468"/>
          <a:ext cx="397805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9</a:t>
          </a:r>
        </a:p>
      </cdr:txBody>
    </cdr:sp>
  </cdr:relSizeAnchor>
  <cdr:relSizeAnchor xmlns:cdr="http://schemas.openxmlformats.org/drawingml/2006/chartDrawing">
    <cdr:from>
      <cdr:x>0.57792</cdr:x>
      <cdr:y>0.81326</cdr:y>
    </cdr:from>
    <cdr:to>
      <cdr:x>0.63625</cdr:x>
      <cdr:y>0.90701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3941347" y="2765418"/>
          <a:ext cx="397805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12</a:t>
          </a:r>
        </a:p>
      </cdr:txBody>
    </cdr:sp>
  </cdr:relSizeAnchor>
  <cdr:relSizeAnchor xmlns:cdr="http://schemas.openxmlformats.org/drawingml/2006/chartDrawing">
    <cdr:from>
      <cdr:x>0.69009</cdr:x>
      <cdr:y>0.81046</cdr:y>
    </cdr:from>
    <cdr:to>
      <cdr:x>0.74843</cdr:x>
      <cdr:y>0.90421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4706339" y="2755915"/>
          <a:ext cx="397873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24</a:t>
          </a:r>
        </a:p>
      </cdr:txBody>
    </cdr:sp>
  </cdr:relSizeAnchor>
  <cdr:relSizeAnchor xmlns:cdr="http://schemas.openxmlformats.org/drawingml/2006/chartDrawing">
    <cdr:from>
      <cdr:x>0.3875</cdr:x>
      <cdr:y>0.91185</cdr:y>
    </cdr:from>
    <cdr:to>
      <cdr:x>0.71458</cdr:x>
      <cdr:y>0.97759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1771651" y="3100685"/>
          <a:ext cx="1495424" cy="2235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time of incubation [h]</a:t>
          </a:r>
        </a:p>
      </cdr:txBody>
    </cdr:sp>
  </cdr:relSizeAnchor>
  <cdr:relSizeAnchor xmlns:cdr="http://schemas.openxmlformats.org/drawingml/2006/chartDrawing">
    <cdr:from>
      <cdr:x>2.07075E-7</cdr:x>
      <cdr:y>0.35574</cdr:y>
    </cdr:from>
    <cdr:to>
      <cdr:x>0.04629</cdr:x>
      <cdr:y>0.63581</cdr:y>
    </cdr:to>
    <cdr:sp macro="" textlink="">
      <cdr:nvSpPr>
        <cdr:cNvPr id="9" name="pole tekstowe 1"/>
        <cdr:cNvSpPr txBox="1"/>
      </cdr:nvSpPr>
      <cdr:spPr>
        <a:xfrm xmlns:a="http://schemas.openxmlformats.org/drawingml/2006/main" rot="16200000">
          <a:off x="-364399" y="1574077"/>
          <a:ext cx="952342" cy="2235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wound helaing [%]</a:t>
          </a:r>
        </a:p>
      </cdr:txBody>
    </cdr:sp>
  </cdr:relSizeAnchor>
  <cdr:relSizeAnchor xmlns:cdr="http://schemas.openxmlformats.org/drawingml/2006/chartDrawing">
    <cdr:from>
      <cdr:x>0.26308</cdr:x>
      <cdr:y>0.83287</cdr:y>
    </cdr:from>
    <cdr:to>
      <cdr:x>0.32142</cdr:x>
      <cdr:y>0.92662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1794206" y="2832104"/>
          <a:ext cx="397873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3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25</xdr:row>
      <xdr:rowOff>142875</xdr:rowOff>
    </xdr:from>
    <xdr:to>
      <xdr:col>13</xdr:col>
      <xdr:colOff>495299</xdr:colOff>
      <xdr:row>47</xdr:row>
      <xdr:rowOff>133350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0.16025</cdr:x>
      <cdr:y>0.82782</cdr:y>
    </cdr:from>
    <cdr:to>
      <cdr:x>0.21859</cdr:x>
      <cdr:y>0.92157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092890" y="2814940"/>
          <a:ext cx="397873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0</a:t>
          </a:r>
        </a:p>
      </cdr:txBody>
    </cdr:sp>
  </cdr:relSizeAnchor>
  <cdr:relSizeAnchor xmlns:cdr="http://schemas.openxmlformats.org/drawingml/2006/chartDrawing">
    <cdr:from>
      <cdr:x>0.37095</cdr:x>
      <cdr:y>0.82446</cdr:y>
    </cdr:from>
    <cdr:to>
      <cdr:x>0.42929</cdr:x>
      <cdr:y>0.91821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529826" y="2803518"/>
          <a:ext cx="397873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6</a:t>
          </a:r>
        </a:p>
      </cdr:txBody>
    </cdr:sp>
  </cdr:relSizeAnchor>
  <cdr:relSizeAnchor xmlns:cdr="http://schemas.openxmlformats.org/drawingml/2006/chartDrawing">
    <cdr:from>
      <cdr:x>0.4758</cdr:x>
      <cdr:y>0.81886</cdr:y>
    </cdr:from>
    <cdr:to>
      <cdr:x>0.53413</cdr:x>
      <cdr:y>0.91261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3244919" y="2784468"/>
          <a:ext cx="397805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9</a:t>
          </a:r>
        </a:p>
      </cdr:txBody>
    </cdr:sp>
  </cdr:relSizeAnchor>
  <cdr:relSizeAnchor xmlns:cdr="http://schemas.openxmlformats.org/drawingml/2006/chartDrawing">
    <cdr:from>
      <cdr:x>0.57792</cdr:x>
      <cdr:y>0.81326</cdr:y>
    </cdr:from>
    <cdr:to>
      <cdr:x>0.63625</cdr:x>
      <cdr:y>0.90701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3941347" y="2765418"/>
          <a:ext cx="397805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12</a:t>
          </a:r>
        </a:p>
      </cdr:txBody>
    </cdr:sp>
  </cdr:relSizeAnchor>
  <cdr:relSizeAnchor xmlns:cdr="http://schemas.openxmlformats.org/drawingml/2006/chartDrawing">
    <cdr:from>
      <cdr:x>0.69009</cdr:x>
      <cdr:y>0.81046</cdr:y>
    </cdr:from>
    <cdr:to>
      <cdr:x>0.74843</cdr:x>
      <cdr:y>0.90421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4706339" y="2755915"/>
          <a:ext cx="397873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24</a:t>
          </a:r>
        </a:p>
      </cdr:txBody>
    </cdr:sp>
  </cdr:relSizeAnchor>
  <cdr:relSizeAnchor xmlns:cdr="http://schemas.openxmlformats.org/drawingml/2006/chartDrawing">
    <cdr:from>
      <cdr:x>0.3875</cdr:x>
      <cdr:y>0.91185</cdr:y>
    </cdr:from>
    <cdr:to>
      <cdr:x>0.71458</cdr:x>
      <cdr:y>0.97759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1771651" y="3100685"/>
          <a:ext cx="1495424" cy="2235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time of incubation [h]</a:t>
          </a:r>
        </a:p>
      </cdr:txBody>
    </cdr:sp>
  </cdr:relSizeAnchor>
  <cdr:relSizeAnchor xmlns:cdr="http://schemas.openxmlformats.org/drawingml/2006/chartDrawing">
    <cdr:from>
      <cdr:x>2.07075E-7</cdr:x>
      <cdr:y>0.35574</cdr:y>
    </cdr:from>
    <cdr:to>
      <cdr:x>0.04629</cdr:x>
      <cdr:y>0.63581</cdr:y>
    </cdr:to>
    <cdr:sp macro="" textlink="">
      <cdr:nvSpPr>
        <cdr:cNvPr id="9" name="pole tekstowe 1"/>
        <cdr:cNvSpPr txBox="1"/>
      </cdr:nvSpPr>
      <cdr:spPr>
        <a:xfrm xmlns:a="http://schemas.openxmlformats.org/drawingml/2006/main" rot="16200000">
          <a:off x="-364399" y="1574077"/>
          <a:ext cx="952342" cy="2235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wound helaing [%]</a:t>
          </a:r>
        </a:p>
      </cdr:txBody>
    </cdr:sp>
  </cdr:relSizeAnchor>
  <cdr:relSizeAnchor xmlns:cdr="http://schemas.openxmlformats.org/drawingml/2006/chartDrawing">
    <cdr:from>
      <cdr:x>0.26308</cdr:x>
      <cdr:y>0.83287</cdr:y>
    </cdr:from>
    <cdr:to>
      <cdr:x>0.32142</cdr:x>
      <cdr:y>0.92662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1794206" y="2832104"/>
          <a:ext cx="397873" cy="318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/>
            <a:t>3</a:t>
          </a: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32"/>
  <sheetViews>
    <sheetView topLeftCell="B1" workbookViewId="0">
      <selection activeCell="C2" sqref="C2:E5"/>
    </sheetView>
  </sheetViews>
  <sheetFormatPr defaultRowHeight="15" x14ac:dyDescent="0.25"/>
  <cols>
    <col min="3" max="3" width="19.7109375" bestFit="1" customWidth="1"/>
    <col min="4" max="4" width="8" bestFit="1" customWidth="1"/>
    <col min="5" max="5" width="12" bestFit="1" customWidth="1"/>
    <col min="9" max="9" width="19.7109375" bestFit="1" customWidth="1"/>
    <col min="10" max="10" width="8" bestFit="1" customWidth="1"/>
    <col min="11" max="11" width="12" bestFit="1" customWidth="1"/>
    <col min="15" max="15" width="19.7109375" bestFit="1" customWidth="1"/>
    <col min="16" max="16" width="8" bestFit="1" customWidth="1"/>
    <col min="17" max="17" width="12" bestFit="1" customWidth="1"/>
  </cols>
  <sheetData>
    <row r="7" spans="1:17" x14ac:dyDescent="0.25">
      <c r="B7" t="s">
        <v>35</v>
      </c>
      <c r="C7" t="s">
        <v>36</v>
      </c>
      <c r="D7" t="s">
        <v>32</v>
      </c>
      <c r="E7" t="s">
        <v>4</v>
      </c>
      <c r="H7" t="s">
        <v>35</v>
      </c>
      <c r="I7" t="s">
        <v>36</v>
      </c>
      <c r="J7" t="s">
        <v>32</v>
      </c>
      <c r="K7" t="s">
        <v>4</v>
      </c>
      <c r="N7" t="s">
        <v>35</v>
      </c>
      <c r="O7" t="s">
        <v>36</v>
      </c>
      <c r="P7" t="s">
        <v>32</v>
      </c>
      <c r="Q7" t="s">
        <v>4</v>
      </c>
    </row>
    <row r="8" spans="1:17" ht="15" customHeight="1" x14ac:dyDescent="0.25">
      <c r="A8" s="24" t="s">
        <v>0</v>
      </c>
      <c r="B8" s="27">
        <v>0</v>
      </c>
      <c r="C8">
        <v>4996235</v>
      </c>
      <c r="D8" s="23">
        <f>AVERAGE(C8:C10)</f>
        <v>5100055.333333333</v>
      </c>
      <c r="E8" s="23">
        <f>STDEVA(C8:C10)</f>
        <v>265025.89379593334</v>
      </c>
      <c r="G8" s="24" t="s">
        <v>1</v>
      </c>
      <c r="H8" s="20">
        <v>0</v>
      </c>
      <c r="I8">
        <v>5581872</v>
      </c>
      <c r="J8" s="23">
        <f>AVERAGE(I8:I10)</f>
        <v>5207691</v>
      </c>
      <c r="K8" s="23">
        <f>STDEVA(I8:I10)</f>
        <v>370700.93935813004</v>
      </c>
      <c r="M8" s="24" t="s">
        <v>2</v>
      </c>
      <c r="N8" s="20">
        <v>0</v>
      </c>
      <c r="O8">
        <v>5482092</v>
      </c>
      <c r="P8" s="23">
        <f>AVERAGE(O8:O10)</f>
        <v>4804586</v>
      </c>
      <c r="Q8" s="23">
        <f>STDEVA(O8:O10)</f>
        <v>729383.39887058025</v>
      </c>
    </row>
    <row r="9" spans="1:17" x14ac:dyDescent="0.25">
      <c r="A9" s="25"/>
      <c r="B9" s="28"/>
      <c r="C9">
        <v>4902657</v>
      </c>
      <c r="D9" s="23"/>
      <c r="E9" s="23"/>
      <c r="G9" s="25"/>
      <c r="H9" s="21"/>
      <c r="I9">
        <v>5200630</v>
      </c>
      <c r="J9" s="23"/>
      <c r="K9" s="23"/>
      <c r="M9" s="25"/>
      <c r="N9" s="21"/>
      <c r="O9">
        <v>4032544</v>
      </c>
      <c r="P9" s="23"/>
      <c r="Q9" s="23"/>
    </row>
    <row r="10" spans="1:17" x14ac:dyDescent="0.25">
      <c r="A10" s="25"/>
      <c r="B10" s="29"/>
      <c r="C10">
        <v>5401274</v>
      </c>
      <c r="D10" s="23"/>
      <c r="E10" s="23"/>
      <c r="G10" s="25"/>
      <c r="H10" s="22"/>
      <c r="I10">
        <v>4840571</v>
      </c>
      <c r="J10" s="23"/>
      <c r="K10" s="23"/>
      <c r="M10" s="25"/>
      <c r="N10" s="22"/>
      <c r="O10">
        <v>4899122</v>
      </c>
      <c r="P10" s="23"/>
      <c r="Q10" s="23"/>
    </row>
    <row r="11" spans="1:17" x14ac:dyDescent="0.25">
      <c r="A11" s="25"/>
      <c r="B11" s="27">
        <v>3</v>
      </c>
      <c r="C11">
        <v>3681817</v>
      </c>
      <c r="D11" s="23">
        <f>AVERAGE(C11:C13)</f>
        <v>3645973.3333333335</v>
      </c>
      <c r="E11" s="23">
        <f>STDEVA(C11:C13)</f>
        <v>251285.16727083857</v>
      </c>
      <c r="G11" s="25"/>
      <c r="H11" s="20">
        <v>3</v>
      </c>
      <c r="I11">
        <v>2969880</v>
      </c>
      <c r="J11" s="23">
        <f>AVERAGE(I11:I13)</f>
        <v>3006746.3333333335</v>
      </c>
      <c r="K11" s="23">
        <f>STDEVA(I11:I13)</f>
        <v>32442.159396891777</v>
      </c>
      <c r="M11" s="25"/>
      <c r="N11" s="20">
        <v>3</v>
      </c>
      <c r="O11">
        <v>4299933</v>
      </c>
      <c r="P11" s="23">
        <f t="shared" ref="P11" si="0">AVERAGE(O11:O13)</f>
        <v>4196708</v>
      </c>
      <c r="Q11" s="23">
        <f t="shared" ref="Q11" si="1">STDEVA(O11:O13)</f>
        <v>96742.864393194395</v>
      </c>
    </row>
    <row r="12" spans="1:17" x14ac:dyDescent="0.25">
      <c r="A12" s="25"/>
      <c r="B12" s="28"/>
      <c r="C12">
        <v>3877412</v>
      </c>
      <c r="D12" s="23"/>
      <c r="E12" s="23"/>
      <c r="G12" s="25"/>
      <c r="H12" s="21"/>
      <c r="I12">
        <v>3019422</v>
      </c>
      <c r="J12" s="23"/>
      <c r="K12" s="23"/>
      <c r="M12" s="25"/>
      <c r="N12" s="21"/>
      <c r="O12">
        <v>4108114</v>
      </c>
      <c r="P12" s="23"/>
      <c r="Q12" s="23"/>
    </row>
    <row r="13" spans="1:17" x14ac:dyDescent="0.25">
      <c r="A13" s="25"/>
      <c r="B13" s="29"/>
      <c r="C13">
        <v>3378691</v>
      </c>
      <c r="D13" s="23"/>
      <c r="E13" s="23"/>
      <c r="G13" s="25"/>
      <c r="H13" s="22"/>
      <c r="I13">
        <v>3030937</v>
      </c>
      <c r="J13" s="23"/>
      <c r="K13" s="23"/>
      <c r="M13" s="25"/>
      <c r="N13" s="22"/>
      <c r="O13">
        <v>4182077</v>
      </c>
      <c r="P13" s="23"/>
      <c r="Q13" s="23"/>
    </row>
    <row r="14" spans="1:17" x14ac:dyDescent="0.25">
      <c r="A14" s="25"/>
      <c r="B14" s="27">
        <v>6</v>
      </c>
      <c r="C14">
        <v>2957224</v>
      </c>
      <c r="D14" s="23">
        <f>AVERAGE(C14:C16)</f>
        <v>3291347.6666666665</v>
      </c>
      <c r="E14" s="23">
        <f>STDEVA(C14:C16)</f>
        <v>605985.69279838121</v>
      </c>
      <c r="G14" s="25"/>
      <c r="H14" s="20">
        <v>6</v>
      </c>
      <c r="I14">
        <v>2537612</v>
      </c>
      <c r="J14" s="23">
        <f t="shared" ref="J14" si="2">AVERAGE(I14:I16)</f>
        <v>2600301.3333333335</v>
      </c>
      <c r="K14" s="23">
        <f t="shared" ref="K14" si="3">STDEVA(I14:I16)</f>
        <v>127791.68588501104</v>
      </c>
      <c r="M14" s="25"/>
      <c r="N14" s="20">
        <v>6</v>
      </c>
      <c r="O14">
        <v>4095892</v>
      </c>
      <c r="P14" s="23">
        <f t="shared" ref="P14" si="4">AVERAGE(O14:O16)</f>
        <v>3557663</v>
      </c>
      <c r="Q14" s="23">
        <f t="shared" ref="Q14" si="5">STDEVA(O14:O16)</f>
        <v>487668.58493960835</v>
      </c>
    </row>
    <row r="15" spans="1:17" x14ac:dyDescent="0.25">
      <c r="A15" s="25"/>
      <c r="B15" s="28"/>
      <c r="C15">
        <v>2925972</v>
      </c>
      <c r="D15" s="23"/>
      <c r="E15" s="23"/>
      <c r="G15" s="25"/>
      <c r="H15" s="21"/>
      <c r="I15">
        <v>2515960</v>
      </c>
      <c r="J15" s="23"/>
      <c r="K15" s="23"/>
      <c r="M15" s="25"/>
      <c r="N15" s="21"/>
      <c r="O15">
        <v>3431911</v>
      </c>
      <c r="P15" s="23"/>
      <c r="Q15" s="23"/>
    </row>
    <row r="16" spans="1:17" x14ac:dyDescent="0.25">
      <c r="A16" s="25"/>
      <c r="B16" s="29"/>
      <c r="C16">
        <v>3990847</v>
      </c>
      <c r="D16" s="23"/>
      <c r="E16" s="23"/>
      <c r="G16" s="25"/>
      <c r="H16" s="22"/>
      <c r="I16">
        <v>2747332</v>
      </c>
      <c r="J16" s="23"/>
      <c r="K16" s="23"/>
      <c r="M16" s="25"/>
      <c r="N16" s="22"/>
      <c r="O16">
        <v>3145186</v>
      </c>
      <c r="P16" s="23"/>
      <c r="Q16" s="23"/>
    </row>
    <row r="17" spans="1:17" x14ac:dyDescent="0.25">
      <c r="A17" s="25"/>
      <c r="B17" s="27">
        <v>9</v>
      </c>
      <c r="C17">
        <v>2748402</v>
      </c>
      <c r="D17" s="23">
        <f>AVERAGE(C17:C19)</f>
        <v>2758545.6666666665</v>
      </c>
      <c r="E17" s="23">
        <f>STDEVA(C17:C19)</f>
        <v>80427.690146698442</v>
      </c>
      <c r="G17" s="25"/>
      <c r="H17" s="20">
        <v>9</v>
      </c>
      <c r="I17">
        <v>2144800</v>
      </c>
      <c r="J17" s="23">
        <f t="shared" ref="J17" si="6">AVERAGE(I17:I19)</f>
        <v>2375637</v>
      </c>
      <c r="K17" s="23">
        <f t="shared" ref="K17" si="7">STDEVA(I17:I19)</f>
        <v>323865.88897103688</v>
      </c>
      <c r="M17" s="25"/>
      <c r="N17" s="20">
        <v>9</v>
      </c>
      <c r="O17">
        <v>3359385</v>
      </c>
      <c r="P17" s="23">
        <f t="shared" ref="P17" si="8">AVERAGE(O17:O19)</f>
        <v>3354495.6666666665</v>
      </c>
      <c r="Q17" s="23">
        <f t="shared" ref="Q17" si="9">STDEVA(O17:O19)</f>
        <v>146187.33550254392</v>
      </c>
    </row>
    <row r="18" spans="1:17" x14ac:dyDescent="0.25">
      <c r="A18" s="25"/>
      <c r="B18" s="28"/>
      <c r="C18">
        <v>2683671</v>
      </c>
      <c r="D18" s="23"/>
      <c r="E18" s="23"/>
      <c r="G18" s="25"/>
      <c r="H18" s="21"/>
      <c r="I18">
        <v>2745859</v>
      </c>
      <c r="J18" s="23"/>
      <c r="K18" s="23"/>
      <c r="M18" s="25"/>
      <c r="N18" s="21"/>
      <c r="O18">
        <v>3498177</v>
      </c>
      <c r="P18" s="23"/>
      <c r="Q18" s="23"/>
    </row>
    <row r="19" spans="1:17" x14ac:dyDescent="0.25">
      <c r="A19" s="25"/>
      <c r="B19" s="29"/>
      <c r="C19">
        <v>2843564</v>
      </c>
      <c r="D19" s="23"/>
      <c r="E19" s="23"/>
      <c r="G19" s="25"/>
      <c r="H19" s="22"/>
      <c r="I19">
        <v>2236252</v>
      </c>
      <c r="J19" s="23"/>
      <c r="K19" s="23"/>
      <c r="M19" s="25"/>
      <c r="N19" s="22"/>
      <c r="O19">
        <v>3205925</v>
      </c>
      <c r="P19" s="23"/>
      <c r="Q19" s="23"/>
    </row>
    <row r="20" spans="1:17" x14ac:dyDescent="0.25">
      <c r="A20" s="25"/>
      <c r="B20" s="27">
        <v>12</v>
      </c>
      <c r="C20">
        <v>1540578</v>
      </c>
      <c r="D20" s="23">
        <f t="shared" ref="D20" si="10">AVERAGE(C20:C22)</f>
        <v>2408862.3333333335</v>
      </c>
      <c r="E20" s="23">
        <f t="shared" ref="E20" si="11">STDEVA(C20:C22)</f>
        <v>834401.42036332435</v>
      </c>
      <c r="G20" s="25"/>
      <c r="H20" s="20">
        <v>12</v>
      </c>
      <c r="I20">
        <v>2223405</v>
      </c>
      <c r="J20" s="23">
        <f t="shared" ref="J20" si="12">AVERAGE(I20:I22)</f>
        <v>2127327</v>
      </c>
      <c r="K20" s="23">
        <f t="shared" ref="K20" si="13">STDEVA(I20:I22)</f>
        <v>218675.54982667815</v>
      </c>
      <c r="M20" s="25"/>
      <c r="N20" s="20">
        <v>12</v>
      </c>
      <c r="O20">
        <v>2477769</v>
      </c>
      <c r="P20" s="23">
        <f t="shared" ref="P20" si="14">AVERAGE(O20:O22)</f>
        <v>2688073.3333333335</v>
      </c>
      <c r="Q20" s="23">
        <f t="shared" ref="Q20" si="15">STDEVA(O20:O22)</f>
        <v>473222.36225091264</v>
      </c>
    </row>
    <row r="21" spans="1:17" x14ac:dyDescent="0.25">
      <c r="A21" s="25"/>
      <c r="B21" s="28"/>
      <c r="C21">
        <v>2481359</v>
      </c>
      <c r="D21" s="23"/>
      <c r="E21" s="23"/>
      <c r="G21" s="25"/>
      <c r="H21" s="21"/>
      <c r="I21">
        <v>2281515</v>
      </c>
      <c r="J21" s="23"/>
      <c r="K21" s="23"/>
      <c r="M21" s="25"/>
      <c r="N21" s="21"/>
      <c r="O21">
        <v>2356455</v>
      </c>
      <c r="P21" s="23"/>
      <c r="Q21" s="23"/>
    </row>
    <row r="22" spans="1:17" x14ac:dyDescent="0.25">
      <c r="A22" s="25"/>
      <c r="B22" s="29"/>
      <c r="C22">
        <v>3204650</v>
      </c>
      <c r="D22" s="23"/>
      <c r="E22" s="23"/>
      <c r="G22" s="25"/>
      <c r="H22" s="22"/>
      <c r="I22">
        <v>1877061</v>
      </c>
      <c r="J22" s="23"/>
      <c r="K22" s="23"/>
      <c r="M22" s="25"/>
      <c r="N22" s="22"/>
      <c r="O22">
        <v>3229996</v>
      </c>
      <c r="P22" s="23"/>
      <c r="Q22" s="23"/>
    </row>
    <row r="23" spans="1:17" x14ac:dyDescent="0.25">
      <c r="A23" s="25"/>
      <c r="B23" s="27">
        <v>24</v>
      </c>
      <c r="C23">
        <v>1659357</v>
      </c>
      <c r="D23" s="23">
        <f>AVERAGE(C23:C25)</f>
        <v>1303197.3333333333</v>
      </c>
      <c r="E23" s="23">
        <f>STDEVA(C23:C25)</f>
        <v>355602.81417943462</v>
      </c>
      <c r="G23" s="25"/>
      <c r="H23" s="20">
        <v>24</v>
      </c>
      <c r="I23">
        <v>1250671</v>
      </c>
      <c r="J23" s="23">
        <f t="shared" ref="J23" si="16">AVERAGE(I23:I25)</f>
        <v>1464544.6666666667</v>
      </c>
      <c r="K23" s="23">
        <f t="shared" ref="K23" si="17">STDEVA(I23:I25)</f>
        <v>280143.1772689342</v>
      </c>
      <c r="M23" s="25"/>
      <c r="N23" s="20">
        <v>24</v>
      </c>
      <c r="O23">
        <v>2092621</v>
      </c>
      <c r="P23" s="23">
        <f t="shared" ref="P23" si="18">AVERAGE(O23:O25)</f>
        <v>2007844.6666666667</v>
      </c>
      <c r="Q23" s="23">
        <f t="shared" ref="Q23" si="19">STDEVA(O23:O25)</f>
        <v>74016.435541934421</v>
      </c>
    </row>
    <row r="24" spans="1:17" x14ac:dyDescent="0.25">
      <c r="A24" s="25"/>
      <c r="B24" s="28"/>
      <c r="C24" s="1">
        <v>1302081</v>
      </c>
      <c r="D24" s="23"/>
      <c r="E24" s="23"/>
      <c r="G24" s="25"/>
      <c r="H24" s="21"/>
      <c r="I24">
        <v>1361306</v>
      </c>
      <c r="J24" s="23"/>
      <c r="K24" s="23"/>
      <c r="M24" s="25"/>
      <c r="N24" s="21"/>
      <c r="O24">
        <v>1956067</v>
      </c>
      <c r="P24" s="23"/>
      <c r="Q24" s="23"/>
    </row>
    <row r="25" spans="1:17" x14ac:dyDescent="0.25">
      <c r="A25" s="26"/>
      <c r="B25" s="29"/>
      <c r="C25" s="3">
        <v>948154</v>
      </c>
      <c r="D25" s="23"/>
      <c r="E25" s="23"/>
      <c r="G25" s="26"/>
      <c r="H25" s="22"/>
      <c r="I25">
        <v>1781657</v>
      </c>
      <c r="J25" s="23"/>
      <c r="K25" s="23"/>
      <c r="M25" s="26"/>
      <c r="N25" s="22"/>
      <c r="O25">
        <v>1974846</v>
      </c>
      <c r="P25" s="23"/>
      <c r="Q25" s="23"/>
    </row>
    <row r="28" spans="1:17" ht="15" customHeight="1" x14ac:dyDescent="0.25">
      <c r="A28" s="19" t="s">
        <v>8</v>
      </c>
      <c r="B28">
        <v>3</v>
      </c>
      <c r="C28" s="2">
        <f>(($D$8-D11)/$D$8)*100</f>
        <v>28.51110242856188</v>
      </c>
      <c r="G28" s="19" t="s">
        <v>8</v>
      </c>
      <c r="H28">
        <v>3</v>
      </c>
      <c r="I28" s="2">
        <f>(($J$8-J11)/$J$8)*100</f>
        <v>42.263349854410841</v>
      </c>
      <c r="M28" s="19" t="s">
        <v>8</v>
      </c>
      <c r="N28">
        <v>3</v>
      </c>
      <c r="O28" s="2">
        <f>(($P$8-P11)/$P$8)*100</f>
        <v>12.652037032951435</v>
      </c>
    </row>
    <row r="29" spans="1:17" x14ac:dyDescent="0.25">
      <c r="A29" s="19"/>
      <c r="B29">
        <v>6</v>
      </c>
      <c r="C29" s="2">
        <f>(($D$8-D14)/$D$8)*100</f>
        <v>35.464471431224993</v>
      </c>
      <c r="G29" s="19"/>
      <c r="H29">
        <v>6</v>
      </c>
      <c r="I29" s="2">
        <f>(($J$8-J14)/$J$8)*100</f>
        <v>50.068056393258864</v>
      </c>
      <c r="M29" s="19"/>
      <c r="N29">
        <v>6</v>
      </c>
      <c r="O29" s="2">
        <f>(($P$8-P14)/$P$8)*100</f>
        <v>25.952766794058839</v>
      </c>
    </row>
    <row r="30" spans="1:17" x14ac:dyDescent="0.25">
      <c r="A30" s="19"/>
      <c r="B30">
        <v>9</v>
      </c>
      <c r="C30" s="2">
        <f>(($D$8-D17)/$D$8)*100</f>
        <v>45.91145612407081</v>
      </c>
      <c r="G30" s="19"/>
      <c r="H30">
        <v>9</v>
      </c>
      <c r="I30" s="2">
        <f>(($J$8-J17)/$J$8)*100</f>
        <v>54.382143641010963</v>
      </c>
      <c r="M30" s="19"/>
      <c r="N30">
        <v>9</v>
      </c>
      <c r="O30" s="2">
        <f>(($P$8-P17)/$P$8)*100</f>
        <v>30.181379484795016</v>
      </c>
    </row>
    <row r="31" spans="1:17" x14ac:dyDescent="0.25">
      <c r="A31" s="19"/>
      <c r="B31">
        <v>12</v>
      </c>
      <c r="C31" s="2">
        <f>(($D$8-D20)/$D$8)*100</f>
        <v>52.767917681416002</v>
      </c>
      <c r="G31" s="19"/>
      <c r="H31">
        <v>12</v>
      </c>
      <c r="I31" s="2">
        <f>(($J$8-J20)/$J$8)*100</f>
        <v>59.150283686186441</v>
      </c>
      <c r="M31" s="19"/>
      <c r="N31">
        <v>12</v>
      </c>
      <c r="O31" s="2">
        <f>(($P$8-P20)/$P$8)*100</f>
        <v>44.051925944642605</v>
      </c>
    </row>
    <row r="32" spans="1:17" x14ac:dyDescent="0.25">
      <c r="A32" s="19"/>
      <c r="B32">
        <v>24</v>
      </c>
      <c r="C32" s="2">
        <f>(($D$8-D23)/$D$8)*100</f>
        <v>74.447388348597016</v>
      </c>
      <c r="G32" s="19"/>
      <c r="H32">
        <v>24</v>
      </c>
      <c r="I32" s="2">
        <f>(($J$8-J23)/$J$8)*100</f>
        <v>71.877274080457781</v>
      </c>
      <c r="M32" s="19"/>
      <c r="N32">
        <v>24</v>
      </c>
      <c r="O32" s="2">
        <f>(($P$8-P23)/$P$8)*100</f>
        <v>58.209829802886922</v>
      </c>
    </row>
  </sheetData>
  <mergeCells count="60">
    <mergeCell ref="B17:B19"/>
    <mergeCell ref="D17:D19"/>
    <mergeCell ref="E17:E19"/>
    <mergeCell ref="H17:H19"/>
    <mergeCell ref="B11:B13"/>
    <mergeCell ref="D11:D13"/>
    <mergeCell ref="E11:E13"/>
    <mergeCell ref="H11:H13"/>
    <mergeCell ref="G8:G25"/>
    <mergeCell ref="H8:H10"/>
    <mergeCell ref="B14:B16"/>
    <mergeCell ref="D14:D16"/>
    <mergeCell ref="E14:E16"/>
    <mergeCell ref="H14:H16"/>
    <mergeCell ref="J11:J13"/>
    <mergeCell ref="K14:K16"/>
    <mergeCell ref="N11:N13"/>
    <mergeCell ref="P11:P13"/>
    <mergeCell ref="Q11:Q13"/>
    <mergeCell ref="K11:K13"/>
    <mergeCell ref="M8:M25"/>
    <mergeCell ref="N8:N10"/>
    <mergeCell ref="P8:P10"/>
    <mergeCell ref="Q8:Q10"/>
    <mergeCell ref="J17:J19"/>
    <mergeCell ref="K17:K19"/>
    <mergeCell ref="J8:J10"/>
    <mergeCell ref="K8:K10"/>
    <mergeCell ref="J14:J16"/>
    <mergeCell ref="P17:P19"/>
    <mergeCell ref="Q17:Q19"/>
    <mergeCell ref="N14:N16"/>
    <mergeCell ref="P14:P16"/>
    <mergeCell ref="Q14:Q16"/>
    <mergeCell ref="E20:E22"/>
    <mergeCell ref="H20:H22"/>
    <mergeCell ref="J20:J22"/>
    <mergeCell ref="K20:K22"/>
    <mergeCell ref="N17:N19"/>
    <mergeCell ref="Q23:Q25"/>
    <mergeCell ref="A8:A25"/>
    <mergeCell ref="B8:B10"/>
    <mergeCell ref="D8:D10"/>
    <mergeCell ref="E8:E10"/>
    <mergeCell ref="B23:B25"/>
    <mergeCell ref="D23:D25"/>
    <mergeCell ref="E23:E25"/>
    <mergeCell ref="H23:H25"/>
    <mergeCell ref="J23:J25"/>
    <mergeCell ref="K23:K25"/>
    <mergeCell ref="N20:N22"/>
    <mergeCell ref="P20:P22"/>
    <mergeCell ref="Q20:Q22"/>
    <mergeCell ref="B20:B22"/>
    <mergeCell ref="D20:D22"/>
    <mergeCell ref="A28:A32"/>
    <mergeCell ref="G28:G32"/>
    <mergeCell ref="M28:M32"/>
    <mergeCell ref="N23:N25"/>
    <mergeCell ref="P23:P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37"/>
  <sheetViews>
    <sheetView zoomScaleNormal="100" workbookViewId="0">
      <selection activeCell="C3" sqref="C3:C5"/>
    </sheetView>
  </sheetViews>
  <sheetFormatPr defaultRowHeight="15" x14ac:dyDescent="0.25"/>
  <cols>
    <col min="3" max="3" width="19.7109375" bestFit="1" customWidth="1"/>
    <col min="4" max="4" width="8" bestFit="1" customWidth="1"/>
    <col min="5" max="5" width="12" bestFit="1" customWidth="1"/>
    <col min="9" max="9" width="19.7109375" bestFit="1" customWidth="1"/>
    <col min="10" max="10" width="8" bestFit="1" customWidth="1"/>
    <col min="11" max="11" width="12" bestFit="1" customWidth="1"/>
    <col min="15" max="15" width="19.7109375" bestFit="1" customWidth="1"/>
    <col min="16" max="16" width="8" bestFit="1" customWidth="1"/>
    <col min="17" max="17" width="12" bestFit="1" customWidth="1"/>
  </cols>
  <sheetData>
    <row r="7" spans="1:17" x14ac:dyDescent="0.25">
      <c r="B7" t="s">
        <v>35</v>
      </c>
      <c r="C7" t="s">
        <v>36</v>
      </c>
      <c r="D7" t="s">
        <v>32</v>
      </c>
      <c r="E7" t="s">
        <v>4</v>
      </c>
      <c r="H7" t="s">
        <v>35</v>
      </c>
      <c r="I7" t="s">
        <v>36</v>
      </c>
      <c r="J7" t="s">
        <v>32</v>
      </c>
      <c r="K7" t="s">
        <v>4</v>
      </c>
      <c r="N7" t="s">
        <v>35</v>
      </c>
      <c r="O7" t="s">
        <v>36</v>
      </c>
      <c r="P7" t="s">
        <v>32</v>
      </c>
      <c r="Q7" t="s">
        <v>4</v>
      </c>
    </row>
    <row r="8" spans="1:17" ht="15" customHeight="1" x14ac:dyDescent="0.25">
      <c r="A8" s="24" t="s">
        <v>0</v>
      </c>
      <c r="B8" s="27">
        <v>0</v>
      </c>
      <c r="C8">
        <v>5788204</v>
      </c>
      <c r="D8" s="23">
        <f>AVERAGE(C8:C10)</f>
        <v>4889423</v>
      </c>
      <c r="E8" s="23">
        <f>STDEVA(C8:C10)</f>
        <v>780836.08039780031</v>
      </c>
      <c r="G8" s="24" t="s">
        <v>1</v>
      </c>
      <c r="H8" s="20">
        <v>0</v>
      </c>
      <c r="I8">
        <v>3994597</v>
      </c>
      <c r="J8" s="23">
        <f>AVERAGE(I8:I10)</f>
        <v>4855697</v>
      </c>
      <c r="K8" s="23">
        <f>STDEVA(I8:I10)</f>
        <v>809201.45113871363</v>
      </c>
      <c r="M8" s="24" t="s">
        <v>2</v>
      </c>
      <c r="N8" s="20">
        <v>0</v>
      </c>
      <c r="O8">
        <v>5133576</v>
      </c>
      <c r="P8" s="23">
        <f>AVERAGE(O8:O10)</f>
        <v>5190564.666666667</v>
      </c>
      <c r="Q8" s="23">
        <f>STDEVA(O8:O10)</f>
        <v>598794.37050237309</v>
      </c>
    </row>
    <row r="9" spans="1:17" x14ac:dyDescent="0.25">
      <c r="A9" s="25"/>
      <c r="B9" s="28"/>
      <c r="C9">
        <v>4502077</v>
      </c>
      <c r="D9" s="23"/>
      <c r="E9" s="23"/>
      <c r="G9" s="25"/>
      <c r="H9" s="21"/>
      <c r="I9">
        <v>5600392</v>
      </c>
      <c r="J9" s="23"/>
      <c r="K9" s="23"/>
      <c r="M9" s="25"/>
      <c r="N9" s="21"/>
      <c r="O9">
        <v>5815816</v>
      </c>
      <c r="P9" s="23"/>
      <c r="Q9" s="23"/>
    </row>
    <row r="10" spans="1:17" x14ac:dyDescent="0.25">
      <c r="A10" s="25"/>
      <c r="B10" s="29"/>
      <c r="C10">
        <v>4377988</v>
      </c>
      <c r="D10" s="23"/>
      <c r="E10" s="23"/>
      <c r="G10" s="25"/>
      <c r="H10" s="22"/>
      <c r="I10">
        <v>4972102</v>
      </c>
      <c r="J10" s="23"/>
      <c r="K10" s="23"/>
      <c r="M10" s="25"/>
      <c r="N10" s="22"/>
      <c r="O10">
        <v>4622302</v>
      </c>
      <c r="P10" s="23"/>
      <c r="Q10" s="23"/>
    </row>
    <row r="11" spans="1:17" x14ac:dyDescent="0.25">
      <c r="A11" s="25"/>
      <c r="B11" s="27">
        <v>3</v>
      </c>
      <c r="C11">
        <v>4357873</v>
      </c>
      <c r="D11" s="23">
        <f>AVERAGE(C11:C13)</f>
        <v>4007689.6666666665</v>
      </c>
      <c r="E11" s="23">
        <f>STDEVA(C11:C13)</f>
        <v>458134.56596215628</v>
      </c>
      <c r="G11" s="25"/>
      <c r="H11" s="20">
        <v>3</v>
      </c>
      <c r="I11">
        <v>3758602</v>
      </c>
      <c r="J11" s="23">
        <f>AVERAGE(I11:I13)</f>
        <v>3642795.6666666665</v>
      </c>
      <c r="K11" s="23">
        <f>STDEVA(I11:I13)</f>
        <v>173628.91066966162</v>
      </c>
      <c r="M11" s="25"/>
      <c r="N11" s="20">
        <v>3</v>
      </c>
      <c r="O11">
        <v>4606934</v>
      </c>
      <c r="P11" s="23">
        <f t="shared" ref="P11" si="0">AVERAGE(O11:O13)</f>
        <v>4574769</v>
      </c>
      <c r="Q11" s="23">
        <f t="shared" ref="Q11" si="1">STDEVA(O11:O13)</f>
        <v>81192.452721912516</v>
      </c>
    </row>
    <row r="12" spans="1:17" x14ac:dyDescent="0.25">
      <c r="A12" s="25"/>
      <c r="B12" s="28"/>
      <c r="C12">
        <v>3489209</v>
      </c>
      <c r="D12" s="23"/>
      <c r="E12" s="23"/>
      <c r="G12" s="25"/>
      <c r="H12" s="21"/>
      <c r="I12">
        <v>3443158</v>
      </c>
      <c r="J12" s="23"/>
      <c r="K12" s="23"/>
      <c r="M12" s="25"/>
      <c r="N12" s="21"/>
      <c r="O12">
        <v>4634951</v>
      </c>
      <c r="P12" s="23"/>
      <c r="Q12" s="23"/>
    </row>
    <row r="13" spans="1:17" x14ac:dyDescent="0.25">
      <c r="A13" s="25"/>
      <c r="B13" s="29"/>
      <c r="C13">
        <v>4175987</v>
      </c>
      <c r="D13" s="23"/>
      <c r="E13" s="23"/>
      <c r="G13" s="25"/>
      <c r="H13" s="22"/>
      <c r="I13">
        <v>3726627</v>
      </c>
      <c r="J13" s="23"/>
      <c r="K13" s="23"/>
      <c r="M13" s="25"/>
      <c r="N13" s="22"/>
      <c r="O13">
        <v>4482422</v>
      </c>
      <c r="P13" s="23"/>
      <c r="Q13" s="23"/>
    </row>
    <row r="14" spans="1:17" x14ac:dyDescent="0.25">
      <c r="A14" s="25"/>
      <c r="B14" s="27">
        <v>6</v>
      </c>
      <c r="C14">
        <v>3081454</v>
      </c>
      <c r="D14" s="23">
        <f>AVERAGE(C14:C16)</f>
        <v>3222718</v>
      </c>
      <c r="E14" s="23">
        <f>STDEVA(C14:C16)</f>
        <v>515338.73008051707</v>
      </c>
      <c r="G14" s="25"/>
      <c r="H14" s="20">
        <v>6</v>
      </c>
      <c r="I14">
        <v>2944193</v>
      </c>
      <c r="J14" s="23">
        <f t="shared" ref="J14" si="2">AVERAGE(I14:I16)</f>
        <v>2741956.6666666665</v>
      </c>
      <c r="K14" s="23">
        <f t="shared" ref="K14" si="3">STDEVA(I14:I16)</f>
        <v>228470.1768291287</v>
      </c>
      <c r="M14" s="25"/>
      <c r="N14" s="20">
        <v>6</v>
      </c>
      <c r="O14">
        <v>4040192</v>
      </c>
      <c r="P14" s="23">
        <f t="shared" ref="P14" si="4">AVERAGE(O14:O16)</f>
        <v>3776246</v>
      </c>
      <c r="Q14" s="23">
        <f t="shared" ref="Q14" si="5">STDEVA(O14:O16)</f>
        <v>229726.76636169327</v>
      </c>
    </row>
    <row r="15" spans="1:17" x14ac:dyDescent="0.25">
      <c r="A15" s="25"/>
      <c r="B15" s="28"/>
      <c r="C15">
        <v>3793957</v>
      </c>
      <c r="D15" s="23"/>
      <c r="E15" s="23"/>
      <c r="G15" s="25"/>
      <c r="H15" s="21"/>
      <c r="I15">
        <v>2787549</v>
      </c>
      <c r="J15" s="23"/>
      <c r="K15" s="23"/>
      <c r="M15" s="25"/>
      <c r="N15" s="21"/>
      <c r="O15">
        <v>3621387</v>
      </c>
      <c r="P15" s="23"/>
      <c r="Q15" s="23"/>
    </row>
    <row r="16" spans="1:17" x14ac:dyDescent="0.25">
      <c r="A16" s="25"/>
      <c r="B16" s="29"/>
      <c r="C16">
        <v>2792743</v>
      </c>
      <c r="D16" s="23"/>
      <c r="E16" s="23"/>
      <c r="G16" s="25"/>
      <c r="H16" s="22"/>
      <c r="I16">
        <v>2494128</v>
      </c>
      <c r="J16" s="23"/>
      <c r="K16" s="23"/>
      <c r="M16" s="25"/>
      <c r="N16" s="22"/>
      <c r="O16">
        <v>3667159</v>
      </c>
      <c r="P16" s="23"/>
      <c r="Q16" s="23"/>
    </row>
    <row r="17" spans="1:17" x14ac:dyDescent="0.25">
      <c r="A17" s="25"/>
      <c r="B17" s="27">
        <v>9</v>
      </c>
      <c r="C17">
        <v>3015383</v>
      </c>
      <c r="D17" s="23">
        <f>AVERAGE(C17:C19)</f>
        <v>2851792.3333333335</v>
      </c>
      <c r="E17" s="23">
        <f>STDEVA(C17:C19)</f>
        <v>572972.40110352088</v>
      </c>
      <c r="G17" s="25"/>
      <c r="H17" s="20">
        <v>9</v>
      </c>
      <c r="I17">
        <v>2848742</v>
      </c>
      <c r="J17" s="23">
        <f t="shared" ref="J17" si="6">AVERAGE(I17:I19)</f>
        <v>2773975.6666666665</v>
      </c>
      <c r="K17" s="23">
        <f t="shared" ref="K17" si="7">STDEVA(I17:I19)</f>
        <v>147623.29877202085</v>
      </c>
      <c r="M17" s="25"/>
      <c r="N17" s="20">
        <v>9</v>
      </c>
      <c r="O17">
        <v>3369572</v>
      </c>
      <c r="P17" s="23">
        <f t="shared" ref="P17" si="8">AVERAGE(O17:O19)</f>
        <v>3163817.6666666665</v>
      </c>
      <c r="Q17" s="23">
        <f t="shared" ref="Q17" si="9">STDEVA(O17:O19)</f>
        <v>192550.84558197437</v>
      </c>
    </row>
    <row r="18" spans="1:17" x14ac:dyDescent="0.25">
      <c r="A18" s="25"/>
      <c r="B18" s="28"/>
      <c r="C18">
        <v>2214816</v>
      </c>
      <c r="D18" s="23"/>
      <c r="E18" s="23"/>
      <c r="G18" s="25"/>
      <c r="H18" s="21"/>
      <c r="I18">
        <v>2869258</v>
      </c>
      <c r="J18" s="23"/>
      <c r="K18" s="23"/>
      <c r="M18" s="25"/>
      <c r="N18" s="21"/>
      <c r="O18">
        <v>2987970</v>
      </c>
      <c r="P18" s="23"/>
      <c r="Q18" s="23"/>
    </row>
    <row r="19" spans="1:17" x14ac:dyDescent="0.25">
      <c r="A19" s="25"/>
      <c r="B19" s="29"/>
      <c r="C19">
        <v>3325178</v>
      </c>
      <c r="D19" s="23"/>
      <c r="E19" s="23"/>
      <c r="G19" s="25"/>
      <c r="H19" s="22"/>
      <c r="I19">
        <v>2603927</v>
      </c>
      <c r="J19" s="23"/>
      <c r="K19" s="23"/>
      <c r="M19" s="25"/>
      <c r="N19" s="22"/>
      <c r="O19">
        <v>3133911</v>
      </c>
      <c r="P19" s="23"/>
      <c r="Q19" s="23"/>
    </row>
    <row r="20" spans="1:17" x14ac:dyDescent="0.25">
      <c r="A20" s="25"/>
      <c r="B20" s="27">
        <v>12</v>
      </c>
      <c r="C20">
        <v>2523069</v>
      </c>
      <c r="D20" s="23">
        <f t="shared" ref="D20" si="10">AVERAGE(C20:C22)</f>
        <v>2384850.3333333335</v>
      </c>
      <c r="E20" s="23">
        <f t="shared" ref="E20" si="11">STDEVA(C20:C22)</f>
        <v>542731.72060451098</v>
      </c>
      <c r="G20" s="25"/>
      <c r="H20" s="20">
        <v>12</v>
      </c>
      <c r="I20">
        <v>2394213</v>
      </c>
      <c r="J20" s="23">
        <f t="shared" ref="J20" si="12">AVERAGE(I20:I22)</f>
        <v>2157433</v>
      </c>
      <c r="K20" s="23">
        <f t="shared" ref="K20" si="13">STDEVA(I20:I22)</f>
        <v>207201.03964266201</v>
      </c>
      <c r="M20" s="25"/>
      <c r="N20" s="20">
        <v>12</v>
      </c>
      <c r="O20">
        <v>2782413</v>
      </c>
      <c r="P20" s="23">
        <f t="shared" ref="P20" si="14">AVERAGE(O20:O22)</f>
        <v>2849004</v>
      </c>
      <c r="Q20" s="23">
        <f t="shared" ref="Q20" si="15">STDEVA(O20:O22)</f>
        <v>168123.77230183719</v>
      </c>
    </row>
    <row r="21" spans="1:17" x14ac:dyDescent="0.25">
      <c r="A21" s="25"/>
      <c r="B21" s="28"/>
      <c r="C21">
        <v>1786374</v>
      </c>
      <c r="D21" s="23"/>
      <c r="E21" s="23"/>
      <c r="G21" s="25"/>
      <c r="H21" s="21"/>
      <c r="I21">
        <v>2068770</v>
      </c>
      <c r="J21" s="23"/>
      <c r="K21" s="23"/>
      <c r="M21" s="25"/>
      <c r="N21" s="21"/>
      <c r="O21">
        <v>3040223</v>
      </c>
      <c r="P21" s="23"/>
      <c r="Q21" s="23"/>
    </row>
    <row r="22" spans="1:17" x14ac:dyDescent="0.25">
      <c r="A22" s="25"/>
      <c r="B22" s="29"/>
      <c r="C22">
        <v>2845108</v>
      </c>
      <c r="D22" s="23"/>
      <c r="E22" s="23"/>
      <c r="G22" s="25"/>
      <c r="H22" s="22"/>
      <c r="I22">
        <v>2009316</v>
      </c>
      <c r="J22" s="23"/>
      <c r="K22" s="23"/>
      <c r="M22" s="25"/>
      <c r="N22" s="22"/>
      <c r="O22">
        <v>2724376</v>
      </c>
      <c r="P22" s="23"/>
      <c r="Q22" s="23"/>
    </row>
    <row r="23" spans="1:17" x14ac:dyDescent="0.25">
      <c r="A23" s="25"/>
      <c r="B23" s="27">
        <v>24</v>
      </c>
      <c r="C23">
        <v>1528495</v>
      </c>
      <c r="D23" s="23">
        <f>AVERAGE(C23:C25)</f>
        <v>1382614.6666666667</v>
      </c>
      <c r="E23" s="23">
        <f>STDEVA(C23:C25)</f>
        <v>436629.24317587056</v>
      </c>
      <c r="G23" s="25"/>
      <c r="H23" s="20">
        <v>24</v>
      </c>
      <c r="I23">
        <v>1309257</v>
      </c>
      <c r="J23" s="23">
        <f t="shared" ref="J23" si="16">AVERAGE(I23:I25)</f>
        <v>1511328</v>
      </c>
      <c r="K23" s="23">
        <f t="shared" ref="K23" si="17">STDEVA(I23:I25)</f>
        <v>251139.70922775235</v>
      </c>
      <c r="M23" s="25"/>
      <c r="N23" s="20">
        <v>24</v>
      </c>
      <c r="O23">
        <v>1377081</v>
      </c>
      <c r="P23" s="23">
        <f t="shared" ref="P23" si="18">AVERAGE(O23:O25)</f>
        <v>1876441.3333333333</v>
      </c>
      <c r="Q23" s="23">
        <f t="shared" ref="Q23" si="19">STDEVA(O23:O25)</f>
        <v>463518.39495356922</v>
      </c>
    </row>
    <row r="24" spans="1:17" x14ac:dyDescent="0.25">
      <c r="A24" s="25"/>
      <c r="B24" s="28"/>
      <c r="C24" s="1">
        <v>1727627</v>
      </c>
      <c r="D24" s="23"/>
      <c r="E24" s="23"/>
      <c r="G24" s="25"/>
      <c r="H24" s="21"/>
      <c r="I24">
        <v>1432234</v>
      </c>
      <c r="J24" s="23"/>
      <c r="K24" s="23"/>
      <c r="M24" s="25"/>
      <c r="N24" s="21"/>
      <c r="O24">
        <v>2292941</v>
      </c>
      <c r="P24" s="23"/>
      <c r="Q24" s="23"/>
    </row>
    <row r="25" spans="1:17" x14ac:dyDescent="0.25">
      <c r="A25" s="26"/>
      <c r="B25" s="29"/>
      <c r="C25" s="3">
        <v>891722</v>
      </c>
      <c r="D25" s="23"/>
      <c r="E25" s="23"/>
      <c r="G25" s="26"/>
      <c r="H25" s="22"/>
      <c r="I25">
        <v>1792493</v>
      </c>
      <c r="J25" s="23"/>
      <c r="K25" s="23"/>
      <c r="M25" s="26"/>
      <c r="N25" s="22"/>
      <c r="O25">
        <v>1959302</v>
      </c>
      <c r="P25" s="23"/>
      <c r="Q25" s="23"/>
    </row>
    <row r="28" spans="1:17" ht="15" customHeight="1" x14ac:dyDescent="0.25">
      <c r="A28" s="19" t="s">
        <v>8</v>
      </c>
      <c r="B28">
        <v>3</v>
      </c>
      <c r="C28" s="2">
        <f>(($D$8-D11)/$D$8)*100</f>
        <v>18.033484387285238</v>
      </c>
      <c r="G28" s="19" t="s">
        <v>8</v>
      </c>
      <c r="H28">
        <v>3</v>
      </c>
      <c r="I28" s="2">
        <f>(($J$8-J11)/$J$8)*100</f>
        <v>24.978933680032618</v>
      </c>
      <c r="M28" s="19" t="s">
        <v>8</v>
      </c>
      <c r="N28">
        <v>3</v>
      </c>
      <c r="O28" s="2">
        <f>(($P$8-P11)/$P$8)*100</f>
        <v>11.863750983033707</v>
      </c>
    </row>
    <row r="29" spans="1:17" x14ac:dyDescent="0.25">
      <c r="A29" s="19"/>
      <c r="B29">
        <v>6</v>
      </c>
      <c r="C29" s="2">
        <f>(($D$8-D14)/$D$8)*100</f>
        <v>34.087969071197158</v>
      </c>
      <c r="G29" s="19"/>
      <c r="H29">
        <v>6</v>
      </c>
      <c r="I29" s="2">
        <f>(($J$8-J14)/$J$8)*100</f>
        <v>43.531141529904637</v>
      </c>
      <c r="M29" s="19"/>
      <c r="N29">
        <v>6</v>
      </c>
      <c r="O29" s="2">
        <f>(($P$8-P14)/$P$8)*100</f>
        <v>27.247876820595117</v>
      </c>
    </row>
    <row r="30" spans="1:17" x14ac:dyDescent="0.25">
      <c r="A30" s="19"/>
      <c r="B30">
        <v>9</v>
      </c>
      <c r="C30" s="2">
        <f>(($D$8-D17)/$D$8)*100</f>
        <v>41.674256178421594</v>
      </c>
      <c r="G30" s="19"/>
      <c r="H30">
        <v>9</v>
      </c>
      <c r="I30" s="2">
        <f>(($J$8-J17)/$J$8)*100</f>
        <v>42.871730532884023</v>
      </c>
      <c r="M30" s="19"/>
      <c r="N30">
        <v>9</v>
      </c>
      <c r="O30" s="2">
        <f>(($P$8-P17)/$P$8)*100</f>
        <v>39.046753680107003</v>
      </c>
    </row>
    <row r="31" spans="1:17" x14ac:dyDescent="0.25">
      <c r="A31" s="19"/>
      <c r="B31">
        <v>12</v>
      </c>
      <c r="C31" s="2">
        <f>(($D$8-D20)/$D$8)*100</f>
        <v>51.224299199857867</v>
      </c>
      <c r="G31" s="19"/>
      <c r="H31">
        <v>12</v>
      </c>
      <c r="I31" s="2">
        <f>(($J$8-J20)/$J$8)*100</f>
        <v>55.569035712071823</v>
      </c>
      <c r="M31" s="19"/>
      <c r="N31">
        <v>12</v>
      </c>
      <c r="O31" s="2">
        <f>(($P$8-P20)/$P$8)*100</f>
        <v>45.111867726144631</v>
      </c>
    </row>
    <row r="32" spans="1:17" x14ac:dyDescent="0.25">
      <c r="A32" s="19"/>
      <c r="B32">
        <v>24</v>
      </c>
      <c r="C32" s="2">
        <f>(($D$8-D23)/$D$8)*100</f>
        <v>71.722334789469699</v>
      </c>
      <c r="G32" s="19"/>
      <c r="H32">
        <v>24</v>
      </c>
      <c r="I32" s="2">
        <f>(($J$8-J23)/$J$8)*100</f>
        <v>68.875158396415586</v>
      </c>
      <c r="M32" s="19"/>
      <c r="N32">
        <v>24</v>
      </c>
      <c r="O32" s="2">
        <f>(($P$8-P23)/$P$8)*100</f>
        <v>63.848994207052876</v>
      </c>
    </row>
    <row r="35" spans="3:3" x14ac:dyDescent="0.25">
      <c r="C35">
        <v>3455440</v>
      </c>
    </row>
    <row r="36" spans="3:3" x14ac:dyDescent="0.25">
      <c r="C36">
        <v>33769</v>
      </c>
    </row>
    <row r="37" spans="3:3" x14ac:dyDescent="0.25">
      <c r="C37">
        <f>C36+C35</f>
        <v>3489209</v>
      </c>
    </row>
  </sheetData>
  <mergeCells count="60">
    <mergeCell ref="B17:B19"/>
    <mergeCell ref="D17:D19"/>
    <mergeCell ref="E17:E19"/>
    <mergeCell ref="H17:H19"/>
    <mergeCell ref="B11:B13"/>
    <mergeCell ref="D11:D13"/>
    <mergeCell ref="E11:E13"/>
    <mergeCell ref="H11:H13"/>
    <mergeCell ref="G8:G25"/>
    <mergeCell ref="H8:H10"/>
    <mergeCell ref="B14:B16"/>
    <mergeCell ref="D14:D16"/>
    <mergeCell ref="E14:E16"/>
    <mergeCell ref="H14:H16"/>
    <mergeCell ref="J11:J13"/>
    <mergeCell ref="K14:K16"/>
    <mergeCell ref="N11:N13"/>
    <mergeCell ref="P11:P13"/>
    <mergeCell ref="Q11:Q13"/>
    <mergeCell ref="K11:K13"/>
    <mergeCell ref="M8:M25"/>
    <mergeCell ref="N8:N10"/>
    <mergeCell ref="P8:P10"/>
    <mergeCell ref="Q8:Q10"/>
    <mergeCell ref="J17:J19"/>
    <mergeCell ref="K17:K19"/>
    <mergeCell ref="J8:J10"/>
    <mergeCell ref="K8:K10"/>
    <mergeCell ref="J14:J16"/>
    <mergeCell ref="P17:P19"/>
    <mergeCell ref="Q17:Q19"/>
    <mergeCell ref="N14:N16"/>
    <mergeCell ref="P14:P16"/>
    <mergeCell ref="Q14:Q16"/>
    <mergeCell ref="E20:E22"/>
    <mergeCell ref="H20:H22"/>
    <mergeCell ref="J20:J22"/>
    <mergeCell ref="K20:K22"/>
    <mergeCell ref="N17:N19"/>
    <mergeCell ref="Q23:Q25"/>
    <mergeCell ref="A8:A25"/>
    <mergeCell ref="B8:B10"/>
    <mergeCell ref="D8:D10"/>
    <mergeCell ref="E8:E10"/>
    <mergeCell ref="B23:B25"/>
    <mergeCell ref="D23:D25"/>
    <mergeCell ref="E23:E25"/>
    <mergeCell ref="H23:H25"/>
    <mergeCell ref="J23:J25"/>
    <mergeCell ref="K23:K25"/>
    <mergeCell ref="N20:N22"/>
    <mergeCell ref="P20:P22"/>
    <mergeCell ref="Q20:Q22"/>
    <mergeCell ref="B20:B22"/>
    <mergeCell ref="D20:D22"/>
    <mergeCell ref="A28:A32"/>
    <mergeCell ref="G28:G32"/>
    <mergeCell ref="M28:M32"/>
    <mergeCell ref="N23:N25"/>
    <mergeCell ref="P23:P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32"/>
  <sheetViews>
    <sheetView tabSelected="1" zoomScaleNormal="100" workbookViewId="0">
      <selection activeCell="A4" sqref="A4"/>
    </sheetView>
  </sheetViews>
  <sheetFormatPr defaultRowHeight="15" x14ac:dyDescent="0.25"/>
  <cols>
    <col min="3" max="3" width="19.7109375" bestFit="1" customWidth="1"/>
    <col min="4" max="4" width="8" bestFit="1" customWidth="1"/>
    <col min="5" max="5" width="12" bestFit="1" customWidth="1"/>
    <col min="9" max="9" width="19.7109375" bestFit="1" customWidth="1"/>
    <col min="10" max="10" width="8" bestFit="1" customWidth="1"/>
    <col min="11" max="11" width="12" bestFit="1" customWidth="1"/>
    <col min="15" max="15" width="19.7109375" bestFit="1" customWidth="1"/>
    <col min="16" max="16" width="8" bestFit="1" customWidth="1"/>
    <col min="17" max="17" width="12" bestFit="1" customWidth="1"/>
  </cols>
  <sheetData>
    <row r="7" spans="1:17" x14ac:dyDescent="0.25">
      <c r="B7" t="s">
        <v>35</v>
      </c>
      <c r="C7" t="s">
        <v>36</v>
      </c>
      <c r="D7" t="s">
        <v>32</v>
      </c>
      <c r="E7" t="s">
        <v>4</v>
      </c>
      <c r="H7" t="s">
        <v>35</v>
      </c>
      <c r="I7" t="s">
        <v>36</v>
      </c>
      <c r="J7" t="s">
        <v>32</v>
      </c>
      <c r="K7" t="s">
        <v>4</v>
      </c>
      <c r="N7" t="s">
        <v>35</v>
      </c>
      <c r="O7" t="s">
        <v>36</v>
      </c>
      <c r="P7" t="s">
        <v>32</v>
      </c>
      <c r="Q7" t="s">
        <v>4</v>
      </c>
    </row>
    <row r="8" spans="1:17" ht="15" customHeight="1" x14ac:dyDescent="0.25">
      <c r="A8" s="24" t="s">
        <v>0</v>
      </c>
      <c r="B8" s="27">
        <v>0</v>
      </c>
      <c r="C8">
        <v>4005845</v>
      </c>
      <c r="D8" s="23">
        <f>AVERAGE(C8:C10)</f>
        <v>4290727.666666667</v>
      </c>
      <c r="E8" s="23">
        <f>STDEVA(C8:C10)</f>
        <v>696905.9817517224</v>
      </c>
      <c r="G8" s="24" t="s">
        <v>1</v>
      </c>
      <c r="H8" s="20">
        <v>0</v>
      </c>
      <c r="I8">
        <v>4389827</v>
      </c>
      <c r="J8" s="23">
        <f>AVERAGE(I8:I10)</f>
        <v>4173260.3333333335</v>
      </c>
      <c r="K8" s="23">
        <f>STDEVA(I8:I10)</f>
        <v>239483.01343171153</v>
      </c>
      <c r="M8" s="24" t="s">
        <v>2</v>
      </c>
      <c r="N8" s="20">
        <v>0</v>
      </c>
      <c r="O8">
        <v>6083106</v>
      </c>
      <c r="P8" s="23">
        <f>AVERAGE(O8:O10)</f>
        <v>5946858</v>
      </c>
      <c r="Q8" s="23">
        <f>STDEVA(O8:O10)</f>
        <v>237369.37324136827</v>
      </c>
    </row>
    <row r="9" spans="1:17" x14ac:dyDescent="0.25">
      <c r="A9" s="25"/>
      <c r="B9" s="28"/>
      <c r="C9">
        <v>3781395</v>
      </c>
      <c r="D9" s="23"/>
      <c r="E9" s="23"/>
      <c r="G9" s="25"/>
      <c r="H9" s="21"/>
      <c r="I9">
        <v>4213894</v>
      </c>
      <c r="J9" s="23"/>
      <c r="K9" s="23"/>
      <c r="M9" s="25"/>
      <c r="N9" s="21"/>
      <c r="O9">
        <v>5672769</v>
      </c>
      <c r="P9" s="23"/>
      <c r="Q9" s="23"/>
    </row>
    <row r="10" spans="1:17" x14ac:dyDescent="0.25">
      <c r="A10" s="25"/>
      <c r="B10" s="29"/>
      <c r="C10">
        <v>5084943</v>
      </c>
      <c r="D10" s="23"/>
      <c r="E10" s="23"/>
      <c r="G10" s="25"/>
      <c r="H10" s="22"/>
      <c r="I10">
        <v>3916060</v>
      </c>
      <c r="J10" s="23"/>
      <c r="K10" s="23"/>
      <c r="M10" s="25"/>
      <c r="N10" s="22"/>
      <c r="O10">
        <v>6084699</v>
      </c>
      <c r="P10" s="23"/>
      <c r="Q10" s="23"/>
    </row>
    <row r="11" spans="1:17" x14ac:dyDescent="0.25">
      <c r="A11" s="25"/>
      <c r="B11" s="27">
        <v>3</v>
      </c>
      <c r="C11">
        <v>3350134</v>
      </c>
      <c r="D11" s="23">
        <f>AVERAGE(C11:C13)</f>
        <v>3458954.6666666665</v>
      </c>
      <c r="E11" s="23">
        <f>STDEVA(C11:C13)</f>
        <v>210460.3095154365</v>
      </c>
      <c r="G11" s="25"/>
      <c r="H11" s="20">
        <v>3</v>
      </c>
      <c r="I11">
        <v>3603697</v>
      </c>
      <c r="J11" s="23">
        <f>AVERAGE(I11:I13)</f>
        <v>3599028.6666666665</v>
      </c>
      <c r="K11" s="23">
        <f>STDEVA(I11:I13)</f>
        <v>244597.91426406999</v>
      </c>
      <c r="M11" s="25"/>
      <c r="N11" s="20">
        <v>3</v>
      </c>
      <c r="O11">
        <v>5062454</v>
      </c>
      <c r="P11" s="23">
        <f t="shared" ref="P11" si="0">AVERAGE(O11:O13)</f>
        <v>4801820.666666667</v>
      </c>
      <c r="Q11" s="23">
        <f t="shared" ref="Q11" si="1">STDEVA(O11:O13)</f>
        <v>253086.4324185185</v>
      </c>
    </row>
    <row r="12" spans="1:17" x14ac:dyDescent="0.25">
      <c r="A12" s="25"/>
      <c r="B12" s="28"/>
      <c r="C12">
        <v>3701546</v>
      </c>
      <c r="D12" s="23"/>
      <c r="E12" s="23"/>
      <c r="G12" s="25"/>
      <c r="H12" s="21"/>
      <c r="I12">
        <v>3841259</v>
      </c>
      <c r="J12" s="23"/>
      <c r="K12" s="23"/>
      <c r="M12" s="25"/>
      <c r="N12" s="21"/>
      <c r="O12">
        <v>4785983</v>
      </c>
      <c r="P12" s="23"/>
      <c r="Q12" s="23"/>
    </row>
    <row r="13" spans="1:17" x14ac:dyDescent="0.25">
      <c r="A13" s="25"/>
      <c r="B13" s="29"/>
      <c r="C13">
        <v>3325184</v>
      </c>
      <c r="D13" s="23"/>
      <c r="E13" s="23"/>
      <c r="G13" s="25"/>
      <c r="H13" s="22"/>
      <c r="I13">
        <v>3352130</v>
      </c>
      <c r="J13" s="23"/>
      <c r="K13" s="23"/>
      <c r="M13" s="25"/>
      <c r="N13" s="22"/>
      <c r="O13">
        <v>4557025</v>
      </c>
      <c r="P13" s="23"/>
      <c r="Q13" s="23"/>
    </row>
    <row r="14" spans="1:17" x14ac:dyDescent="0.25">
      <c r="A14" s="25"/>
      <c r="B14" s="27">
        <v>6</v>
      </c>
      <c r="C14">
        <v>3046494</v>
      </c>
      <c r="D14" s="23">
        <f>AVERAGE(C14:C16)</f>
        <v>3261047</v>
      </c>
      <c r="E14" s="23">
        <f>STDEVA(C14:C16)</f>
        <v>419186.93878626515</v>
      </c>
      <c r="G14" s="25"/>
      <c r="H14" s="20">
        <v>6</v>
      </c>
      <c r="I14">
        <v>2796089</v>
      </c>
      <c r="J14" s="23">
        <f t="shared" ref="J14" si="2">AVERAGE(I14:I16)</f>
        <v>2788182</v>
      </c>
      <c r="K14" s="23">
        <f t="shared" ref="K14" si="3">STDEVA(I14:I16)</f>
        <v>157234.68064329828</v>
      </c>
      <c r="M14" s="25"/>
      <c r="N14" s="20">
        <v>6</v>
      </c>
      <c r="O14">
        <v>4701567</v>
      </c>
      <c r="P14" s="23">
        <f t="shared" ref="P14" si="4">AVERAGE(O14:O16)</f>
        <v>4726157.666666667</v>
      </c>
      <c r="Q14" s="23">
        <f t="shared" ref="Q14" si="5">STDEVA(O14:O16)</f>
        <v>124570.85066071169</v>
      </c>
    </row>
    <row r="15" spans="1:17" x14ac:dyDescent="0.25">
      <c r="A15" s="25"/>
      <c r="B15" s="28"/>
      <c r="C15">
        <v>3744080</v>
      </c>
      <c r="D15" s="23"/>
      <c r="E15" s="23"/>
      <c r="G15" s="25"/>
      <c r="H15" s="21"/>
      <c r="I15">
        <v>2627143</v>
      </c>
      <c r="J15" s="23"/>
      <c r="K15" s="23"/>
      <c r="M15" s="25"/>
      <c r="N15" s="21"/>
      <c r="O15">
        <v>4861190</v>
      </c>
      <c r="P15" s="23"/>
      <c r="Q15" s="23"/>
    </row>
    <row r="16" spans="1:17" x14ac:dyDescent="0.25">
      <c r="A16" s="25"/>
      <c r="B16" s="29"/>
      <c r="C16">
        <v>2992567</v>
      </c>
      <c r="D16" s="23"/>
      <c r="E16" s="23"/>
      <c r="G16" s="25"/>
      <c r="H16" s="22"/>
      <c r="I16">
        <v>2941314</v>
      </c>
      <c r="J16" s="23"/>
      <c r="K16" s="23"/>
      <c r="M16" s="25"/>
      <c r="N16" s="22"/>
      <c r="O16">
        <v>4615716</v>
      </c>
      <c r="P16" s="23"/>
      <c r="Q16" s="23"/>
    </row>
    <row r="17" spans="1:17" x14ac:dyDescent="0.25">
      <c r="A17" s="25"/>
      <c r="B17" s="27">
        <v>9</v>
      </c>
      <c r="C17">
        <v>2157525</v>
      </c>
      <c r="D17" s="23">
        <f>AVERAGE(C17:C19)</f>
        <v>2400185</v>
      </c>
      <c r="E17" s="23">
        <f>STDEVA(C17:C19)</f>
        <v>212813.6513219958</v>
      </c>
      <c r="G17" s="25"/>
      <c r="H17" s="20">
        <v>9</v>
      </c>
      <c r="I17">
        <v>2050088</v>
      </c>
      <c r="J17" s="23">
        <f t="shared" ref="J17" si="6">AVERAGE(I17:I19)</f>
        <v>2583885.3333333335</v>
      </c>
      <c r="K17" s="23">
        <f t="shared" ref="K17" si="7">STDEVA(I17:I19)</f>
        <v>526965.79631540983</v>
      </c>
      <c r="M17" s="25"/>
      <c r="N17" s="20">
        <v>9</v>
      </c>
      <c r="O17">
        <v>4259434</v>
      </c>
      <c r="P17" s="23">
        <f t="shared" ref="P17" si="8">AVERAGE(O17:O19)</f>
        <v>4074008.3333333335</v>
      </c>
      <c r="Q17" s="23">
        <f t="shared" ref="Q17" si="9">STDEVA(O17:O19)</f>
        <v>406285.44252327492</v>
      </c>
    </row>
    <row r="18" spans="1:17" x14ac:dyDescent="0.25">
      <c r="A18" s="25"/>
      <c r="B18" s="28"/>
      <c r="C18">
        <v>2555082</v>
      </c>
      <c r="D18" s="23"/>
      <c r="E18" s="23"/>
      <c r="G18" s="25"/>
      <c r="H18" s="21"/>
      <c r="I18">
        <v>2597825</v>
      </c>
      <c r="J18" s="23"/>
      <c r="K18" s="23"/>
      <c r="M18" s="25"/>
      <c r="N18" s="21"/>
      <c r="O18">
        <v>3608092</v>
      </c>
      <c r="P18" s="23"/>
      <c r="Q18" s="23"/>
    </row>
    <row r="19" spans="1:17" x14ac:dyDescent="0.25">
      <c r="A19" s="25"/>
      <c r="B19" s="29"/>
      <c r="C19">
        <v>2487948</v>
      </c>
      <c r="D19" s="23"/>
      <c r="E19" s="23"/>
      <c r="G19" s="25"/>
      <c r="H19" s="22"/>
      <c r="I19">
        <v>3103743</v>
      </c>
      <c r="J19" s="23"/>
      <c r="K19" s="23"/>
      <c r="M19" s="25"/>
      <c r="N19" s="22"/>
      <c r="O19">
        <v>4354499</v>
      </c>
      <c r="P19" s="23"/>
      <c r="Q19" s="23"/>
    </row>
    <row r="20" spans="1:17" x14ac:dyDescent="0.25">
      <c r="A20" s="25"/>
      <c r="B20" s="27">
        <v>12</v>
      </c>
      <c r="C20">
        <v>2139579</v>
      </c>
      <c r="D20" s="23">
        <f t="shared" ref="D20" si="10">AVERAGE(C20:C22)</f>
        <v>1970186.6666666667</v>
      </c>
      <c r="E20" s="23">
        <f t="shared" ref="E20" si="11">STDEVA(C20:C22)</f>
        <v>398231.99733363092</v>
      </c>
      <c r="G20" s="25"/>
      <c r="H20" s="20">
        <v>12</v>
      </c>
      <c r="I20">
        <v>1800999</v>
      </c>
      <c r="J20" s="23">
        <f t="shared" ref="J20" si="12">AVERAGE(I20:I22)</f>
        <v>2106716</v>
      </c>
      <c r="K20" s="23">
        <f t="shared" ref="K20" si="13">STDEVA(I20:I22)</f>
        <v>559361.63260184368</v>
      </c>
      <c r="M20" s="25"/>
      <c r="N20" s="20">
        <v>12</v>
      </c>
      <c r="O20">
        <v>3236560</v>
      </c>
      <c r="P20" s="23">
        <f t="shared" ref="P20" si="14">AVERAGE(O20:O22)</f>
        <v>3288037.6666666665</v>
      </c>
      <c r="Q20" s="23">
        <f t="shared" ref="Q20" si="15">STDEVA(O20:O22)</f>
        <v>65221.480099222936</v>
      </c>
    </row>
    <row r="21" spans="1:17" x14ac:dyDescent="0.25">
      <c r="A21" s="25"/>
      <c r="B21" s="28"/>
      <c r="C21">
        <v>1515263</v>
      </c>
      <c r="D21" s="23"/>
      <c r="E21" s="23"/>
      <c r="G21" s="25"/>
      <c r="H21" s="21"/>
      <c r="I21">
        <v>1766839</v>
      </c>
      <c r="J21" s="23"/>
      <c r="K21" s="23"/>
      <c r="M21" s="25"/>
      <c r="N21" s="21"/>
      <c r="O21">
        <v>3266170</v>
      </c>
      <c r="P21" s="23"/>
      <c r="Q21" s="23"/>
    </row>
    <row r="22" spans="1:17" x14ac:dyDescent="0.25">
      <c r="A22" s="25"/>
      <c r="B22" s="29"/>
      <c r="C22">
        <v>2255718</v>
      </c>
      <c r="D22" s="23"/>
      <c r="E22" s="23"/>
      <c r="G22" s="25"/>
      <c r="H22" s="22"/>
      <c r="I22">
        <v>2752310</v>
      </c>
      <c r="J22" s="23"/>
      <c r="K22" s="23"/>
      <c r="M22" s="25"/>
      <c r="N22" s="22"/>
      <c r="O22">
        <v>3361383</v>
      </c>
      <c r="P22" s="23"/>
      <c r="Q22" s="23"/>
    </row>
    <row r="23" spans="1:17" x14ac:dyDescent="0.25">
      <c r="A23" s="25"/>
      <c r="B23" s="27">
        <v>24</v>
      </c>
      <c r="C23">
        <v>520215</v>
      </c>
      <c r="D23" s="23">
        <f>AVERAGE(C23:C25)</f>
        <v>943758.66666666663</v>
      </c>
      <c r="E23" s="23">
        <f>STDEVA(C23:C25)</f>
        <v>369036.32952642109</v>
      </c>
      <c r="G23" s="25"/>
      <c r="H23" s="20">
        <v>24</v>
      </c>
      <c r="I23">
        <v>1196698</v>
      </c>
      <c r="J23" s="23">
        <f t="shared" ref="J23" si="16">AVERAGE(I23:I25)</f>
        <v>1375902.6666666667</v>
      </c>
      <c r="K23" s="23">
        <f t="shared" ref="K23" si="17">STDEVA(I23:I25)</f>
        <v>275276.11568266054</v>
      </c>
      <c r="M23" s="25"/>
      <c r="N23" s="20">
        <v>24</v>
      </c>
      <c r="O23">
        <v>1568176</v>
      </c>
      <c r="P23" s="23">
        <f t="shared" ref="P23" si="18">AVERAGE(O23:O25)</f>
        <v>2013282.6666666667</v>
      </c>
      <c r="Q23" s="23">
        <f t="shared" ref="Q23" si="19">STDEVA(O23:O25)</f>
        <v>1015453.094765747</v>
      </c>
    </row>
    <row r="24" spans="1:17" x14ac:dyDescent="0.25">
      <c r="A24" s="25"/>
      <c r="B24" s="28"/>
      <c r="C24" s="1">
        <v>1114961</v>
      </c>
      <c r="D24" s="23"/>
      <c r="E24" s="23"/>
      <c r="G24" s="25"/>
      <c r="H24" s="21"/>
      <c r="I24">
        <v>1692862</v>
      </c>
      <c r="J24" s="23"/>
      <c r="K24" s="23"/>
      <c r="M24" s="25"/>
      <c r="N24" s="21"/>
      <c r="O24">
        <v>3175280</v>
      </c>
      <c r="P24" s="23"/>
      <c r="Q24" s="23"/>
    </row>
    <row r="25" spans="1:17" x14ac:dyDescent="0.25">
      <c r="A25" s="26"/>
      <c r="B25" s="29"/>
      <c r="C25" s="3">
        <v>1196100</v>
      </c>
      <c r="D25" s="23"/>
      <c r="E25" s="23"/>
      <c r="G25" s="26"/>
      <c r="H25" s="22"/>
      <c r="I25">
        <v>1238148</v>
      </c>
      <c r="J25" s="23"/>
      <c r="K25" s="23"/>
      <c r="M25" s="26"/>
      <c r="N25" s="22"/>
      <c r="O25">
        <v>1296392</v>
      </c>
      <c r="P25" s="23"/>
      <c r="Q25" s="23"/>
    </row>
    <row r="28" spans="1:17" ht="15" customHeight="1" x14ac:dyDescent="0.25">
      <c r="A28" s="19" t="s">
        <v>8</v>
      </c>
      <c r="B28">
        <v>3</v>
      </c>
      <c r="C28" s="2">
        <f>(($D$8-D11)/$D$8)*100</f>
        <v>19.38535988806251</v>
      </c>
      <c r="G28" s="19" t="s">
        <v>8</v>
      </c>
      <c r="H28">
        <v>3</v>
      </c>
      <c r="I28" s="2">
        <f>(($J$8-J11)/$J$8)*100</f>
        <v>13.759785414776832</v>
      </c>
      <c r="M28" s="19" t="s">
        <v>8</v>
      </c>
      <c r="N28">
        <v>3</v>
      </c>
      <c r="O28" s="2">
        <f>(($P$8-P11)/$P$8)*100</f>
        <v>19.254492596482599</v>
      </c>
    </row>
    <row r="29" spans="1:17" x14ac:dyDescent="0.25">
      <c r="A29" s="19"/>
      <c r="B29">
        <v>6</v>
      </c>
      <c r="C29" s="2">
        <f>(($D$8-D14)/$D$8)*100</f>
        <v>23.997809850900975</v>
      </c>
      <c r="G29" s="19"/>
      <c r="H29">
        <v>6</v>
      </c>
      <c r="I29" s="2">
        <f>(($J$8-J14)/$J$8)*100</f>
        <v>33.189358503954665</v>
      </c>
      <c r="M29" s="19"/>
      <c r="N29">
        <v>6</v>
      </c>
      <c r="O29" s="2">
        <f>(($P$8-P14)/$P$8)*100</f>
        <v>20.526811525234553</v>
      </c>
    </row>
    <row r="30" spans="1:17" x14ac:dyDescent="0.25">
      <c r="A30" s="19"/>
      <c r="B30">
        <v>9</v>
      </c>
      <c r="C30" s="2">
        <f>(($D$8-D17)/$D$8)*100</f>
        <v>44.06112001359832</v>
      </c>
      <c r="G30" s="19"/>
      <c r="H30">
        <v>9</v>
      </c>
      <c r="I30" s="2">
        <f>(($J$8-J17)/$J$8)*100</f>
        <v>38.084731673820812</v>
      </c>
      <c r="M30" s="19"/>
      <c r="N30">
        <v>9</v>
      </c>
      <c r="O30" s="2">
        <f>(($P$8-P17)/$P$8)*100</f>
        <v>31.493095457578885</v>
      </c>
    </row>
    <row r="31" spans="1:17" x14ac:dyDescent="0.25">
      <c r="A31" s="19"/>
      <c r="B31">
        <v>12</v>
      </c>
      <c r="C31" s="2">
        <f>(($D$8-D20)/$D$8)*100</f>
        <v>54.082691335261465</v>
      </c>
      <c r="G31" s="19"/>
      <c r="H31">
        <v>12</v>
      </c>
      <c r="I31" s="2">
        <f>(($J$8-J20)/$J$8)*100</f>
        <v>49.518701645020791</v>
      </c>
      <c r="M31" s="19"/>
      <c r="N31">
        <v>12</v>
      </c>
      <c r="O31" s="2">
        <f>(($P$8-P20)/$P$8)*100</f>
        <v>44.709665731607068</v>
      </c>
    </row>
    <row r="32" spans="1:17" x14ac:dyDescent="0.25">
      <c r="A32" s="19"/>
      <c r="B32">
        <v>24</v>
      </c>
      <c r="C32" s="2">
        <f>(($D$8-D23)/$D$8)*100</f>
        <v>78.004694308649903</v>
      </c>
      <c r="G32" s="19"/>
      <c r="H32">
        <v>24</v>
      </c>
      <c r="I32" s="2">
        <f>(($J$8-J23)/$J$8)*100</f>
        <v>67.030509559232712</v>
      </c>
      <c r="M32" s="19"/>
      <c r="N32">
        <v>24</v>
      </c>
      <c r="O32" s="2">
        <f>(($P$8-P23)/$P$8)*100</f>
        <v>66.145439042488192</v>
      </c>
    </row>
  </sheetData>
  <mergeCells count="60">
    <mergeCell ref="K23:K25"/>
    <mergeCell ref="N20:N22"/>
    <mergeCell ref="P20:P22"/>
    <mergeCell ref="Q20:Q22"/>
    <mergeCell ref="A28:A32"/>
    <mergeCell ref="G28:G32"/>
    <mergeCell ref="M28:M32"/>
    <mergeCell ref="N23:N25"/>
    <mergeCell ref="P23:P25"/>
    <mergeCell ref="Q23:Q25"/>
    <mergeCell ref="A8:A25"/>
    <mergeCell ref="B8:B10"/>
    <mergeCell ref="D8:D10"/>
    <mergeCell ref="E8:E10"/>
    <mergeCell ref="B23:B25"/>
    <mergeCell ref="D23:D25"/>
    <mergeCell ref="E23:E25"/>
    <mergeCell ref="H23:H25"/>
    <mergeCell ref="J23:J25"/>
    <mergeCell ref="Q14:Q16"/>
    <mergeCell ref="B20:B22"/>
    <mergeCell ref="D20:D22"/>
    <mergeCell ref="E20:E22"/>
    <mergeCell ref="H20:H22"/>
    <mergeCell ref="J20:J22"/>
    <mergeCell ref="K20:K22"/>
    <mergeCell ref="N17:N19"/>
    <mergeCell ref="P17:P19"/>
    <mergeCell ref="Q17:Q19"/>
    <mergeCell ref="M8:M25"/>
    <mergeCell ref="N8:N10"/>
    <mergeCell ref="P8:P10"/>
    <mergeCell ref="Q8:Q10"/>
    <mergeCell ref="B14:B16"/>
    <mergeCell ref="D14:D16"/>
    <mergeCell ref="E14:E16"/>
    <mergeCell ref="H14:H16"/>
    <mergeCell ref="J14:J16"/>
    <mergeCell ref="K14:K16"/>
    <mergeCell ref="N11:N13"/>
    <mergeCell ref="P11:P13"/>
    <mergeCell ref="Q11:Q13"/>
    <mergeCell ref="G8:G25"/>
    <mergeCell ref="N14:N16"/>
    <mergeCell ref="P14:P16"/>
    <mergeCell ref="J17:J19"/>
    <mergeCell ref="K17:K19"/>
    <mergeCell ref="J8:J10"/>
    <mergeCell ref="B17:B19"/>
    <mergeCell ref="D17:D19"/>
    <mergeCell ref="E17:E19"/>
    <mergeCell ref="H17:H19"/>
    <mergeCell ref="K8:K10"/>
    <mergeCell ref="B11:B13"/>
    <mergeCell ref="D11:D13"/>
    <mergeCell ref="E11:E13"/>
    <mergeCell ref="H11:H13"/>
    <mergeCell ref="J11:J13"/>
    <mergeCell ref="K11:K13"/>
    <mergeCell ref="H8:H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2"/>
  <sheetViews>
    <sheetView topLeftCell="A4" workbookViewId="0">
      <selection activeCell="A8" sqref="A8:A14"/>
    </sheetView>
  </sheetViews>
  <sheetFormatPr defaultRowHeight="15" x14ac:dyDescent="0.25"/>
  <cols>
    <col min="2" max="2" width="10.5703125" bestFit="1" customWidth="1"/>
    <col min="3" max="3" width="19.7109375" bestFit="1" customWidth="1"/>
    <col min="4" max="4" width="10.5703125" bestFit="1" customWidth="1"/>
    <col min="5" max="6" width="8" customWidth="1"/>
    <col min="10" max="10" width="10.5703125" bestFit="1" customWidth="1"/>
    <col min="11" max="11" width="19.7109375" bestFit="1" customWidth="1"/>
    <col min="12" max="12" width="10.5703125" bestFit="1" customWidth="1"/>
    <col min="16" max="16" width="19.7109375" bestFit="1" customWidth="1"/>
    <col min="17" max="19" width="10.5703125" bestFit="1" customWidth="1"/>
    <col min="22" max="22" width="19.7109375" bestFit="1" customWidth="1"/>
    <col min="24" max="26" width="10.5703125" bestFit="1" customWidth="1"/>
  </cols>
  <sheetData>
    <row r="3" spans="1:28" x14ac:dyDescent="0.25">
      <c r="C3" t="s">
        <v>5</v>
      </c>
    </row>
    <row r="4" spans="1:28" x14ac:dyDescent="0.25">
      <c r="C4" t="s">
        <v>7</v>
      </c>
    </row>
    <row r="5" spans="1:28" x14ac:dyDescent="0.25">
      <c r="C5" t="s">
        <v>6</v>
      </c>
    </row>
    <row r="6" spans="1:28" x14ac:dyDescent="0.25">
      <c r="C6" t="s">
        <v>13</v>
      </c>
      <c r="K6" t="s">
        <v>14</v>
      </c>
      <c r="R6" t="s">
        <v>15</v>
      </c>
    </row>
    <row r="8" spans="1:28" x14ac:dyDescent="0.25">
      <c r="A8" t="s">
        <v>35</v>
      </c>
      <c r="C8" t="s">
        <v>12</v>
      </c>
      <c r="I8" t="s">
        <v>35</v>
      </c>
      <c r="K8" t="s">
        <v>12</v>
      </c>
      <c r="P8" t="s">
        <v>35</v>
      </c>
      <c r="R8" t="s">
        <v>12</v>
      </c>
    </row>
    <row r="9" spans="1:28" x14ac:dyDescent="0.25">
      <c r="B9" t="s">
        <v>9</v>
      </c>
      <c r="C9" t="s">
        <v>10</v>
      </c>
      <c r="D9" t="s">
        <v>11</v>
      </c>
      <c r="J9" t="s">
        <v>9</v>
      </c>
      <c r="K9" t="s">
        <v>10</v>
      </c>
      <c r="L9" t="s">
        <v>11</v>
      </c>
      <c r="Q9" t="s">
        <v>9</v>
      </c>
      <c r="R9" t="s">
        <v>10</v>
      </c>
      <c r="S9" t="s">
        <v>11</v>
      </c>
    </row>
    <row r="10" spans="1:28" ht="15" customHeight="1" x14ac:dyDescent="0.25">
      <c r="A10" s="6"/>
      <c r="B10" s="2">
        <f>'U87 I'!C8</f>
        <v>4996235</v>
      </c>
      <c r="C10" s="8">
        <f>'U87 II'!C8</f>
        <v>5788204</v>
      </c>
      <c r="D10" s="8">
        <f>'U87 III'!C8</f>
        <v>4005845</v>
      </c>
      <c r="E10" s="5"/>
      <c r="I10" s="6"/>
      <c r="J10" s="2">
        <f>'U87 I'!I8</f>
        <v>5581872</v>
      </c>
      <c r="K10" s="8">
        <f>'U87 II'!I8</f>
        <v>3994597</v>
      </c>
      <c r="L10" s="8">
        <f>'U87 III'!I8</f>
        <v>4389827</v>
      </c>
      <c r="P10" s="6"/>
      <c r="Q10" s="2">
        <f>'U87 I'!O8</f>
        <v>5482092</v>
      </c>
      <c r="R10" s="8">
        <f>'U87 II'!O8</f>
        <v>5133576</v>
      </c>
      <c r="S10" s="8">
        <f>'U87 III'!O8</f>
        <v>6083106</v>
      </c>
      <c r="W10" s="6"/>
      <c r="X10" s="2"/>
      <c r="Y10" s="8"/>
      <c r="Z10" s="8"/>
    </row>
    <row r="11" spans="1:28" x14ac:dyDescent="0.25">
      <c r="A11" s="6"/>
      <c r="B11" s="2">
        <f>'U87 I'!C9</f>
        <v>4902657</v>
      </c>
      <c r="C11" s="8">
        <f>'U87 II'!C9</f>
        <v>4502077</v>
      </c>
      <c r="D11" s="8">
        <f>'U87 III'!C9</f>
        <v>3781395</v>
      </c>
      <c r="E11" s="5"/>
      <c r="I11" s="6"/>
      <c r="J11" s="2">
        <f>'U87 I'!I9</f>
        <v>5200630</v>
      </c>
      <c r="K11" s="8">
        <f>'U87 II'!I9</f>
        <v>5600392</v>
      </c>
      <c r="L11" s="8">
        <f>'U87 III'!I9</f>
        <v>4213894</v>
      </c>
      <c r="P11" s="6"/>
      <c r="Q11" s="2">
        <f>'U87 I'!O9</f>
        <v>4032544</v>
      </c>
      <c r="R11" s="8">
        <f>'U87 II'!O9</f>
        <v>5815816</v>
      </c>
      <c r="S11" s="8">
        <f>'U87 III'!O9</f>
        <v>5672769</v>
      </c>
      <c r="W11" s="6"/>
      <c r="X11" s="2"/>
      <c r="Y11" s="8"/>
      <c r="Z11" s="8"/>
    </row>
    <row r="12" spans="1:28" x14ac:dyDescent="0.25">
      <c r="A12" s="6"/>
      <c r="B12" s="2">
        <f>'U87 I'!C10</f>
        <v>5401274</v>
      </c>
      <c r="C12" s="8">
        <f>'U87 II'!C10</f>
        <v>4377988</v>
      </c>
      <c r="D12" s="8">
        <f>'U87 III'!C10</f>
        <v>5084943</v>
      </c>
      <c r="E12" s="5"/>
      <c r="I12" s="6"/>
      <c r="J12" s="2">
        <f>'U87 I'!I10</f>
        <v>4840571</v>
      </c>
      <c r="K12" s="8">
        <f>'U87 II'!I10</f>
        <v>4972102</v>
      </c>
      <c r="L12" s="8">
        <f>'U87 III'!I10</f>
        <v>3916060</v>
      </c>
      <c r="P12" s="6"/>
      <c r="Q12" s="2">
        <f>'U87 I'!O10</f>
        <v>4899122</v>
      </c>
      <c r="R12" s="8">
        <f>'U87 II'!O10</f>
        <v>4622302</v>
      </c>
      <c r="S12" s="8">
        <f>'U87 III'!O10</f>
        <v>6084699</v>
      </c>
      <c r="W12" s="6"/>
      <c r="X12" s="2"/>
      <c r="Y12" s="8"/>
      <c r="Z12" s="8"/>
    </row>
    <row r="13" spans="1:28" x14ac:dyDescent="0.25">
      <c r="A13" s="2" t="s">
        <v>32</v>
      </c>
      <c r="B13" s="8">
        <f>AVERAGE(B10:B12)</f>
        <v>5100055.333333333</v>
      </c>
      <c r="C13" s="8">
        <f t="shared" ref="C13:D13" si="0">AVERAGE(C10:C12)</f>
        <v>4889423</v>
      </c>
      <c r="D13" s="8">
        <f t="shared" si="0"/>
        <v>4290727.666666667</v>
      </c>
      <c r="E13" s="5"/>
      <c r="I13" s="2" t="s">
        <v>32</v>
      </c>
      <c r="J13" s="8">
        <f>AVERAGE(J10:J12)</f>
        <v>5207691</v>
      </c>
      <c r="K13" s="8">
        <f t="shared" ref="K13" si="1">AVERAGE(K10:K12)</f>
        <v>4855697</v>
      </c>
      <c r="L13" s="8">
        <f t="shared" ref="L13" si="2">AVERAGE(L10:L12)</f>
        <v>4173260.3333333335</v>
      </c>
      <c r="P13" s="2" t="s">
        <v>32</v>
      </c>
      <c r="Q13" s="9">
        <f>AVERAGE(Q10:Q12)</f>
        <v>4804586</v>
      </c>
      <c r="R13" s="8">
        <f t="shared" ref="R13" si="3">AVERAGE(R10:R12)</f>
        <v>5190564.666666667</v>
      </c>
      <c r="S13" s="8">
        <f t="shared" ref="S13" si="4">AVERAGE(S10:S12)</f>
        <v>5946858</v>
      </c>
      <c r="W13" s="2"/>
      <c r="X13" s="9"/>
      <c r="Y13" s="8"/>
      <c r="Z13" s="8"/>
    </row>
    <row r="14" spans="1:28" x14ac:dyDescent="0.25">
      <c r="A14" s="2" t="s">
        <v>32</v>
      </c>
      <c r="B14" s="8">
        <f>AVERAGE(B13:D13)</f>
        <v>4760068.666666667</v>
      </c>
      <c r="D14" s="8"/>
      <c r="E14" s="5"/>
      <c r="I14" s="2" t="s">
        <v>32</v>
      </c>
      <c r="J14" s="8">
        <f>AVERAGE(J13:L13)</f>
        <v>4745549.444444445</v>
      </c>
      <c r="L14" s="8"/>
      <c r="P14" s="2" t="s">
        <v>32</v>
      </c>
      <c r="Q14" s="8">
        <f>AVERAGE(Q13:S13)</f>
        <v>5314002.888888889</v>
      </c>
      <c r="S14" s="8"/>
      <c r="W14" s="2"/>
      <c r="X14" s="8"/>
      <c r="Z14" s="8"/>
    </row>
    <row r="15" spans="1:28" x14ac:dyDescent="0.25">
      <c r="A15" s="6"/>
      <c r="B15" s="2"/>
      <c r="C15" s="8"/>
      <c r="D15" s="8"/>
      <c r="E15" s="8" t="s">
        <v>3</v>
      </c>
      <c r="F15" s="8" t="s">
        <v>4</v>
      </c>
      <c r="I15" s="6"/>
      <c r="J15" s="2"/>
      <c r="K15" s="8"/>
      <c r="L15" s="8"/>
      <c r="M15" s="8" t="s">
        <v>3</v>
      </c>
      <c r="N15" s="8" t="s">
        <v>4</v>
      </c>
      <c r="P15" s="6"/>
      <c r="Q15" s="2"/>
      <c r="R15" s="8"/>
      <c r="S15" s="8"/>
      <c r="T15" s="8" t="s">
        <v>3</v>
      </c>
      <c r="U15" s="8" t="s">
        <v>4</v>
      </c>
      <c r="W15" s="6"/>
      <c r="X15" s="2"/>
      <c r="Y15" s="8"/>
      <c r="Z15" s="8"/>
      <c r="AA15" s="8"/>
      <c r="AB15" s="8"/>
    </row>
    <row r="16" spans="1:28" x14ac:dyDescent="0.25">
      <c r="A16" s="6"/>
      <c r="B16" s="2">
        <f>((B10*100)/$B$14)</f>
        <v>104.96140601893278</v>
      </c>
      <c r="C16" s="2">
        <f t="shared" ref="C16:D16" si="5">((C10*100)/$B$14)</f>
        <v>121.59917020804882</v>
      </c>
      <c r="D16" s="2">
        <f t="shared" si="5"/>
        <v>84.155193559532677</v>
      </c>
      <c r="E16" s="8">
        <f>AVERAGE(B16:B18)</f>
        <v>107.14247399512301</v>
      </c>
      <c r="F16" s="8">
        <f>STDEVA(B16:B18)</f>
        <v>5.5676905598406599</v>
      </c>
      <c r="I16" s="6"/>
      <c r="J16" s="2">
        <f>((J10*100)/$J$14)</f>
        <v>117.62330295672353</v>
      </c>
      <c r="K16" s="2">
        <f t="shared" ref="K16:L16" si="6">((K10*100)/$J$14)</f>
        <v>84.175648083836208</v>
      </c>
      <c r="L16" s="2">
        <f t="shared" si="6"/>
        <v>92.504083065431232</v>
      </c>
      <c r="M16" s="8">
        <f>AVERAGE(J16:J18)</f>
        <v>109.73842040770597</v>
      </c>
      <c r="N16" s="8">
        <f>STDEVA(J16:J18)</f>
        <v>7.8115494042972191</v>
      </c>
      <c r="P16" s="6"/>
      <c r="Q16" s="2">
        <f>((Q10*100)/$Q$14)</f>
        <v>103.1631354861054</v>
      </c>
      <c r="R16" s="2">
        <f t="shared" ref="R16:S16" si="7">((R10*100)/$Q$14)</f>
        <v>96.604689672522653</v>
      </c>
      <c r="S16" s="2">
        <f t="shared" si="7"/>
        <v>114.47314062849378</v>
      </c>
      <c r="T16" s="8">
        <f>AVERAGE(Q16:Q18)</f>
        <v>90.413688145446159</v>
      </c>
      <c r="U16" s="8">
        <f>STDEVA(Q16:Q18)</f>
        <v>13.725686909121871</v>
      </c>
      <c r="W16" s="6"/>
      <c r="X16" s="2"/>
      <c r="Y16" s="2"/>
      <c r="Z16" s="2"/>
      <c r="AA16" s="8"/>
      <c r="AB16" s="8"/>
    </row>
    <row r="17" spans="1:28" x14ac:dyDescent="0.25">
      <c r="A17" s="6"/>
      <c r="B17" s="2">
        <f t="shared" ref="B17:D18" si="8">((B11*100)/$B$14)</f>
        <v>102.99551000874916</v>
      </c>
      <c r="C17" s="2">
        <f t="shared" si="8"/>
        <v>94.580085189247271</v>
      </c>
      <c r="D17" s="2">
        <f t="shared" si="8"/>
        <v>79.439925446453643</v>
      </c>
      <c r="E17" s="8">
        <f>AVERAGE(C16:C18)</f>
        <v>102.71748880933511</v>
      </c>
      <c r="F17" s="8">
        <f>STDEVA(C16:C18)</f>
        <v>16.403882697444182</v>
      </c>
      <c r="I17" s="6"/>
      <c r="J17" s="2">
        <f t="shared" ref="J17:L17" si="9">((J11*100)/$J$14)</f>
        <v>109.58962836407304</v>
      </c>
      <c r="K17" s="2">
        <f t="shared" si="9"/>
        <v>118.01356335158005</v>
      </c>
      <c r="L17" s="2">
        <f t="shared" si="9"/>
        <v>88.796756820923079</v>
      </c>
      <c r="M17" s="8">
        <f>AVERAGE(K16:K18)</f>
        <v>102.32107065462155</v>
      </c>
      <c r="N17" s="8">
        <f>STDEVA(K16:K18)</f>
        <v>17.051796859603513</v>
      </c>
      <c r="P17" s="6"/>
      <c r="Q17" s="2">
        <f t="shared" ref="Q17:S17" si="10">((Q11*100)/$Q$14)</f>
        <v>75.88524290100959</v>
      </c>
      <c r="R17" s="2">
        <f t="shared" si="10"/>
        <v>109.44322239945255</v>
      </c>
      <c r="S17" s="2">
        <f t="shared" si="10"/>
        <v>106.75133451397362</v>
      </c>
      <c r="T17" s="8">
        <f>AVERAGE(R16:R18)</f>
        <v>97.67711413028546</v>
      </c>
      <c r="U17" s="8">
        <f>STDEVA(R16:R18)</f>
        <v>11.268235697695976</v>
      </c>
      <c r="W17" s="6"/>
      <c r="X17" s="2"/>
      <c r="Y17" s="2"/>
      <c r="Z17" s="2"/>
      <c r="AA17" s="8"/>
      <c r="AB17" s="8"/>
    </row>
    <row r="18" spans="1:28" x14ac:dyDescent="0.25">
      <c r="A18" s="6"/>
      <c r="B18" s="2">
        <f t="shared" si="8"/>
        <v>113.47050595768715</v>
      </c>
      <c r="C18" s="2">
        <f t="shared" si="8"/>
        <v>91.973211030709209</v>
      </c>
      <c r="D18" s="2">
        <f t="shared" si="8"/>
        <v>106.82499258063923</v>
      </c>
      <c r="E18" s="8">
        <f>AVERAGE(D16:D18)</f>
        <v>90.140037195541836</v>
      </c>
      <c r="F18" s="8">
        <f>STDEVA(D16:D18)</f>
        <v>14.640670766620447</v>
      </c>
      <c r="I18" s="6"/>
      <c r="J18" s="2">
        <f t="shared" ref="J18:L18" si="11">((J12*100)/$J$14)</f>
        <v>102.00232990232134</v>
      </c>
      <c r="K18" s="2">
        <f t="shared" si="11"/>
        <v>104.77400052844834</v>
      </c>
      <c r="L18" s="2">
        <f t="shared" si="11"/>
        <v>82.520686926663089</v>
      </c>
      <c r="M18" s="8">
        <f>AVERAGE(L16:L18)</f>
        <v>87.940508937672462</v>
      </c>
      <c r="N18" s="8">
        <f>STDEVA(L16:L18)</f>
        <v>5.0464759926181193</v>
      </c>
      <c r="P18" s="6"/>
      <c r="Q18" s="2">
        <f t="shared" ref="Q18:S18" si="12">((Q12*100)/$Q$14)</f>
        <v>92.192686049223497</v>
      </c>
      <c r="R18" s="2">
        <f t="shared" si="12"/>
        <v>86.98343031888119</v>
      </c>
      <c r="S18" s="2">
        <f t="shared" si="12"/>
        <v>114.5031180303377</v>
      </c>
      <c r="T18" s="8">
        <f>AVERAGE(S16:S18)</f>
        <v>111.90919772426837</v>
      </c>
      <c r="U18" s="8">
        <f>STDEVA(S16:S18)</f>
        <v>4.4668657169473285</v>
      </c>
      <c r="W18" s="6"/>
      <c r="X18" s="2"/>
      <c r="Y18" s="2"/>
      <c r="Z18" s="2"/>
      <c r="AA18" s="8"/>
      <c r="AB18" s="8"/>
    </row>
    <row r="19" spans="1:28" x14ac:dyDescent="0.25">
      <c r="A19" s="6"/>
      <c r="B19" s="2"/>
      <c r="C19" s="8" t="s">
        <v>3</v>
      </c>
      <c r="D19" s="8" t="s">
        <v>4</v>
      </c>
      <c r="E19" s="8">
        <f>AVERAGE(E16:E18)</f>
        <v>99.999999999999986</v>
      </c>
      <c r="F19" s="8">
        <f>STDEVA(E16:E18)</f>
        <v>8.8209564873988722</v>
      </c>
      <c r="I19" s="6"/>
      <c r="J19" s="2"/>
      <c r="K19" s="8" t="s">
        <v>3</v>
      </c>
      <c r="L19" s="8" t="s">
        <v>4</v>
      </c>
      <c r="M19" s="8">
        <f>AVERAGE(M16:M18)</f>
        <v>100</v>
      </c>
      <c r="N19" s="8">
        <f>STDEVA(M16:M18)</f>
        <v>11.082768735819748</v>
      </c>
      <c r="P19" s="6"/>
      <c r="Q19" s="2"/>
      <c r="R19" s="8" t="s">
        <v>3</v>
      </c>
      <c r="S19" s="8" t="s">
        <v>4</v>
      </c>
      <c r="T19" s="8">
        <f>AVERAGE(T16:T18)</f>
        <v>100</v>
      </c>
      <c r="U19" s="8">
        <f>STDEVA(T16:T18)</f>
        <v>10.934399027203046</v>
      </c>
      <c r="W19" s="6"/>
      <c r="X19" s="2"/>
      <c r="Y19" s="8"/>
      <c r="Z19" s="8"/>
      <c r="AA19" s="8"/>
      <c r="AB19" s="8"/>
    </row>
    <row r="20" spans="1:28" x14ac:dyDescent="0.25">
      <c r="A20" s="6"/>
      <c r="B20" s="2"/>
      <c r="C20" s="8">
        <f>AVERAGE(B16:D18)</f>
        <v>99.999999999999986</v>
      </c>
      <c r="D20" s="8">
        <f>STDEVA(B16:D18)</f>
        <v>13.673547512222191</v>
      </c>
      <c r="E20" s="5"/>
      <c r="I20" s="6"/>
      <c r="J20" s="2"/>
      <c r="K20" s="8">
        <f>AVERAGE(J16:L18)</f>
        <v>99.999999999999986</v>
      </c>
      <c r="L20" s="8">
        <f>STDEVA(J16:L18)</f>
        <v>13.654067972000465</v>
      </c>
      <c r="P20" s="6"/>
      <c r="Q20" s="2"/>
      <c r="R20" s="8">
        <f>AVERAGE(Q16:S18)</f>
        <v>100</v>
      </c>
      <c r="S20" s="8">
        <f>STDEVA(Q16:S18)</f>
        <v>13.171975482607108</v>
      </c>
      <c r="W20" s="6"/>
      <c r="X20" s="2"/>
      <c r="Y20" s="8"/>
      <c r="Z20" s="8"/>
    </row>
    <row r="21" spans="1:28" x14ac:dyDescent="0.25">
      <c r="A21" s="6"/>
      <c r="B21" s="2"/>
      <c r="C21" s="8"/>
      <c r="D21" s="8"/>
      <c r="E21" s="5"/>
      <c r="I21" s="6"/>
      <c r="J21" s="2"/>
      <c r="K21" s="8"/>
      <c r="L21" s="8"/>
      <c r="P21" s="6"/>
      <c r="Q21" s="2"/>
      <c r="R21" s="8"/>
      <c r="S21" s="8"/>
      <c r="W21" s="6"/>
      <c r="X21" s="2"/>
      <c r="Y21" s="8"/>
      <c r="Z21" s="8"/>
    </row>
    <row r="22" spans="1:28" x14ac:dyDescent="0.25">
      <c r="A22" s="6"/>
      <c r="B22" s="2"/>
      <c r="C22" s="8"/>
      <c r="D22" s="8"/>
      <c r="E22" s="5"/>
      <c r="I22" s="6"/>
      <c r="J22" s="2"/>
      <c r="K22" s="8"/>
      <c r="L22" s="8"/>
      <c r="P22" s="6"/>
      <c r="Q22" s="2"/>
      <c r="R22" s="8"/>
      <c r="S22" s="8"/>
      <c r="W22" s="6"/>
      <c r="X22" s="2"/>
      <c r="Y22" s="8"/>
      <c r="Z22" s="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4"/>
  <sheetViews>
    <sheetView workbookViewId="0">
      <selection activeCell="F14" sqref="F14"/>
    </sheetView>
  </sheetViews>
  <sheetFormatPr defaultRowHeight="15" x14ac:dyDescent="0.25"/>
  <cols>
    <col min="3" max="3" width="19.7109375" bestFit="1" customWidth="1"/>
    <col min="4" max="4" width="9.28515625" bestFit="1" customWidth="1"/>
    <col min="5" max="6" width="8" customWidth="1"/>
    <col min="11" max="11" width="19.7109375" bestFit="1" customWidth="1"/>
    <col min="12" max="12" width="9.28515625" bestFit="1" customWidth="1"/>
    <col min="15" max="15" width="19.7109375" bestFit="1" customWidth="1"/>
    <col min="16" max="16" width="8" bestFit="1" customWidth="1"/>
  </cols>
  <sheetData>
    <row r="6" spans="1:20" x14ac:dyDescent="0.25">
      <c r="C6" t="s">
        <v>13</v>
      </c>
      <c r="K6" t="s">
        <v>14</v>
      </c>
      <c r="Q6" t="s">
        <v>15</v>
      </c>
    </row>
    <row r="8" spans="1:20" x14ac:dyDescent="0.25">
      <c r="A8" t="s">
        <v>35</v>
      </c>
      <c r="C8" t="s">
        <v>12</v>
      </c>
      <c r="I8" t="s">
        <v>35</v>
      </c>
      <c r="K8" t="s">
        <v>12</v>
      </c>
      <c r="O8" t="s">
        <v>35</v>
      </c>
      <c r="Q8" t="s">
        <v>12</v>
      </c>
    </row>
    <row r="9" spans="1:20" x14ac:dyDescent="0.25">
      <c r="B9" t="s">
        <v>9</v>
      </c>
      <c r="C9" t="s">
        <v>10</v>
      </c>
      <c r="D9" t="s">
        <v>11</v>
      </c>
      <c r="J9" t="s">
        <v>9</v>
      </c>
      <c r="K9" t="s">
        <v>10</v>
      </c>
      <c r="L9" t="s">
        <v>11</v>
      </c>
      <c r="P9" t="s">
        <v>9</v>
      </c>
      <c r="Q9" t="s">
        <v>10</v>
      </c>
      <c r="R9" t="s">
        <v>11</v>
      </c>
    </row>
    <row r="10" spans="1:20" ht="15" customHeight="1" x14ac:dyDescent="0.25">
      <c r="A10" s="6">
        <v>3</v>
      </c>
      <c r="B10" s="2">
        <f>100-('U87 I'!C28)</f>
        <v>71.488897571438116</v>
      </c>
      <c r="C10" s="8">
        <f>100-('U87 II'!C28)</f>
        <v>81.966515612714758</v>
      </c>
      <c r="D10" s="8">
        <f>100-('U87 III'!C28)</f>
        <v>80.61464011193749</v>
      </c>
      <c r="E10" s="4"/>
      <c r="I10" s="6">
        <v>3</v>
      </c>
      <c r="J10" s="2">
        <f>100-('U87 I'!I28)</f>
        <v>57.736650145589159</v>
      </c>
      <c r="K10" s="8">
        <f>100-('U87 II'!I28)</f>
        <v>75.021066319967389</v>
      </c>
      <c r="L10" s="8">
        <f>100-('U87 III'!I28)</f>
        <v>86.240214585223171</v>
      </c>
      <c r="O10" s="6">
        <v>3</v>
      </c>
      <c r="P10" s="2">
        <f>100-('U87 I'!O28)</f>
        <v>87.347962967048559</v>
      </c>
      <c r="Q10" s="8">
        <f>100-('U87 II'!O28)</f>
        <v>88.136249016966289</v>
      </c>
      <c r="R10" s="8">
        <f>100-('U87 III'!O28)</f>
        <v>80.745507403517394</v>
      </c>
    </row>
    <row r="11" spans="1:20" x14ac:dyDescent="0.25">
      <c r="A11" s="6">
        <v>6</v>
      </c>
      <c r="B11" s="2">
        <f>100-('U87 I'!C29)</f>
        <v>64.535528568775007</v>
      </c>
      <c r="C11" s="8">
        <f>100-('U87 II'!C29)</f>
        <v>65.912030928802835</v>
      </c>
      <c r="D11" s="8">
        <f>100-('U87 III'!C29)</f>
        <v>76.002190149099022</v>
      </c>
      <c r="E11" s="4"/>
      <c r="I11" s="6">
        <v>6</v>
      </c>
      <c r="J11" s="2">
        <f>100-('U87 I'!I29)</f>
        <v>49.931943606741136</v>
      </c>
      <c r="K11" s="8">
        <f>100-('U87 II'!I29)</f>
        <v>56.468858470095363</v>
      </c>
      <c r="L11" s="8">
        <f>100-('U87 III'!I29)</f>
        <v>66.810641496045335</v>
      </c>
      <c r="O11" s="6">
        <v>6</v>
      </c>
      <c r="P11" s="2">
        <f>100-('U87 I'!O29)</f>
        <v>74.047233205941154</v>
      </c>
      <c r="Q11" s="8">
        <f>100-('U87 II'!O29)</f>
        <v>72.75212317940489</v>
      </c>
      <c r="R11" s="8">
        <f>100-('U87 III'!O29)</f>
        <v>79.47318847476545</v>
      </c>
    </row>
    <row r="12" spans="1:20" x14ac:dyDescent="0.25">
      <c r="A12" s="6">
        <v>9</v>
      </c>
      <c r="B12" s="2">
        <f>100-('U87 I'!C30)</f>
        <v>54.08854387592919</v>
      </c>
      <c r="C12" s="8">
        <f>100-('U87 II'!C30)</f>
        <v>58.325743821578406</v>
      </c>
      <c r="D12" s="8">
        <f>100-('U87 III'!C30)</f>
        <v>55.93887998640168</v>
      </c>
      <c r="E12" s="4"/>
      <c r="I12" s="6">
        <v>9</v>
      </c>
      <c r="J12" s="2">
        <f>100-('U87 I'!I30)</f>
        <v>45.617856358989037</v>
      </c>
      <c r="K12" s="8">
        <f>100-('U87 II'!I30)</f>
        <v>57.128269467115977</v>
      </c>
      <c r="L12" s="8">
        <f>100-('U87 III'!I30)</f>
        <v>61.915268326179188</v>
      </c>
      <c r="O12" s="6">
        <v>9</v>
      </c>
      <c r="P12" s="2">
        <f>100-('U87 I'!O30)</f>
        <v>69.818620515204984</v>
      </c>
      <c r="Q12" s="8">
        <f>100-('U87 II'!O30)</f>
        <v>60.953246319892997</v>
      </c>
      <c r="R12" s="8">
        <f>100-('U87 III'!O30)</f>
        <v>68.506904542421111</v>
      </c>
    </row>
    <row r="13" spans="1:20" x14ac:dyDescent="0.25">
      <c r="A13" s="6">
        <v>12</v>
      </c>
      <c r="B13" s="2">
        <f>100-('U87 I'!C31)</f>
        <v>47.232082318583998</v>
      </c>
      <c r="C13" s="8">
        <f>100-('U87 II'!C31)</f>
        <v>48.775700800142133</v>
      </c>
      <c r="D13" s="8">
        <f>100-('U87 III'!C31)</f>
        <v>45.917308664738535</v>
      </c>
      <c r="E13" s="4"/>
      <c r="I13" s="6">
        <v>12</v>
      </c>
      <c r="J13" s="2">
        <f>100-('U87 I'!I31)</f>
        <v>40.849716313813559</v>
      </c>
      <c r="K13" s="8">
        <f>100-('U87 II'!I31)</f>
        <v>44.430964287928177</v>
      </c>
      <c r="L13" s="8">
        <f>100-('U87 III'!I31)</f>
        <v>50.481298354979209</v>
      </c>
      <c r="O13" s="6">
        <v>12</v>
      </c>
      <c r="P13" s="2">
        <f>100-('U87 I'!O31)</f>
        <v>55.948074055357395</v>
      </c>
      <c r="Q13" s="8">
        <f>100-('U87 II'!O31)</f>
        <v>54.888132273855369</v>
      </c>
      <c r="R13" s="8">
        <f>100-('U87 III'!O31)</f>
        <v>55.290334268392932</v>
      </c>
    </row>
    <row r="14" spans="1:20" x14ac:dyDescent="0.25">
      <c r="A14" s="6">
        <v>24</v>
      </c>
      <c r="B14" s="2">
        <f>100-('U87 I'!C32)</f>
        <v>25.552611651402984</v>
      </c>
      <c r="C14" s="8">
        <f>100-('U87 II'!C32)</f>
        <v>28.277665210530301</v>
      </c>
      <c r="D14" s="8">
        <f>100-('U87 III'!C32)</f>
        <v>21.995305691350097</v>
      </c>
      <c r="E14" s="4"/>
      <c r="I14" s="6">
        <v>24</v>
      </c>
      <c r="J14" s="2">
        <f>100-('U87 I'!I32)</f>
        <v>28.122725919542219</v>
      </c>
      <c r="K14" s="8">
        <f>100-('U87 II'!I32)</f>
        <v>31.124841603584414</v>
      </c>
      <c r="L14" s="8">
        <f>100-('U87 III'!I32)</f>
        <v>32.969490440767288</v>
      </c>
      <c r="O14" s="6">
        <v>24</v>
      </c>
      <c r="P14" s="2">
        <f>100-('U87 I'!O32)</f>
        <v>41.790170197113078</v>
      </c>
      <c r="Q14" s="8">
        <f>100-('U87 II'!O32)</f>
        <v>36.151005792947124</v>
      </c>
      <c r="R14" s="8">
        <f>100-('U87 III'!O32)</f>
        <v>33.854560957511808</v>
      </c>
    </row>
    <row r="15" spans="1:20" x14ac:dyDescent="0.25">
      <c r="A15" s="6"/>
      <c r="B15" s="6"/>
      <c r="C15" s="3"/>
      <c r="D15" s="4"/>
      <c r="E15" s="4"/>
      <c r="F15" s="4"/>
      <c r="H15" s="7"/>
      <c r="I15" s="6"/>
      <c r="J15" s="6"/>
      <c r="K15" s="3"/>
      <c r="L15" s="4"/>
      <c r="N15" s="7"/>
      <c r="O15" s="6"/>
      <c r="P15" s="6"/>
      <c r="Q15" s="3"/>
      <c r="R15" s="4"/>
      <c r="S15" s="6"/>
      <c r="T15" s="6"/>
    </row>
    <row r="16" spans="1:20" x14ac:dyDescent="0.25">
      <c r="A16" s="6"/>
      <c r="B16" s="6"/>
      <c r="C16" s="3"/>
      <c r="D16" s="4"/>
      <c r="E16" s="4"/>
      <c r="F16" s="4"/>
      <c r="H16" s="7"/>
      <c r="I16" s="6"/>
      <c r="J16" s="6"/>
      <c r="K16" s="3"/>
      <c r="L16" s="4"/>
      <c r="N16" s="7"/>
      <c r="O16" s="6"/>
      <c r="P16" s="6"/>
      <c r="Q16" s="3"/>
      <c r="R16" s="4"/>
      <c r="S16" s="6"/>
      <c r="T16" s="6"/>
    </row>
    <row r="17" spans="1:20" x14ac:dyDescent="0.25">
      <c r="C17" t="s">
        <v>32</v>
      </c>
      <c r="D17" t="s">
        <v>4</v>
      </c>
      <c r="H17" s="7"/>
      <c r="K17" t="s">
        <v>32</v>
      </c>
      <c r="L17" t="s">
        <v>4</v>
      </c>
      <c r="N17" s="7"/>
      <c r="Q17" t="s">
        <v>32</v>
      </c>
      <c r="R17" t="s">
        <v>4</v>
      </c>
      <c r="S17" s="6"/>
      <c r="T17" s="6"/>
    </row>
    <row r="18" spans="1:20" x14ac:dyDescent="0.25">
      <c r="B18">
        <v>0</v>
      </c>
      <c r="C18">
        <v>100</v>
      </c>
      <c r="D18" s="2">
        <f>'U87 t0 SD'!D20</f>
        <v>13.673547512222191</v>
      </c>
      <c r="H18" s="7"/>
      <c r="J18">
        <v>0</v>
      </c>
      <c r="K18">
        <v>100</v>
      </c>
      <c r="L18" s="2">
        <f>'U87 t0 SD'!L20</f>
        <v>13.654067972000465</v>
      </c>
      <c r="N18" s="7"/>
      <c r="P18">
        <v>0</v>
      </c>
      <c r="Q18">
        <v>100</v>
      </c>
      <c r="R18" s="2">
        <f>'U87 t0 SD'!S20</f>
        <v>13.171975482607108</v>
      </c>
      <c r="S18" s="6"/>
      <c r="T18" s="6"/>
    </row>
    <row r="19" spans="1:20" ht="15" customHeight="1" x14ac:dyDescent="0.25">
      <c r="A19" s="19" t="s">
        <v>8</v>
      </c>
      <c r="B19">
        <v>3</v>
      </c>
      <c r="C19" s="2">
        <f>(AVERAGE(B10:D10))</f>
        <v>78.023351098696779</v>
      </c>
      <c r="D19" s="2">
        <f>STDEVA(B10:D10)</f>
        <v>5.699228370343473</v>
      </c>
      <c r="E19" s="2">
        <f t="shared" ref="E19:E22" si="0">100-C19</f>
        <v>21.976648901303221</v>
      </c>
      <c r="H19" s="7"/>
      <c r="I19" s="19" t="s">
        <v>8</v>
      </c>
      <c r="J19">
        <v>3</v>
      </c>
      <c r="K19" s="2">
        <f>(AVERAGE(J10:L10))</f>
        <v>72.999310350259904</v>
      </c>
      <c r="L19" s="2">
        <f>STDEVA(J10:L10)</f>
        <v>14.358931692221329</v>
      </c>
      <c r="M19" s="2">
        <f t="shared" ref="M19:M23" si="1">100-K19</f>
        <v>27.000689649740096</v>
      </c>
      <c r="N19" s="7"/>
      <c r="O19" s="19" t="s">
        <v>8</v>
      </c>
      <c r="P19">
        <v>3</v>
      </c>
      <c r="Q19" s="2">
        <f>(AVERAGE(P10:R10))</f>
        <v>85.409906462510733</v>
      </c>
      <c r="R19" s="2">
        <f>STDEVA(P10:R10)</f>
        <v>4.0586712924647257</v>
      </c>
      <c r="S19" s="6"/>
      <c r="T19" s="6"/>
    </row>
    <row r="20" spans="1:20" x14ac:dyDescent="0.25">
      <c r="A20" s="19"/>
      <c r="B20">
        <v>6</v>
      </c>
      <c r="C20" s="2">
        <f t="shared" ref="C20:C23" si="2">(AVERAGE(B11:D11))</f>
        <v>68.816583215558964</v>
      </c>
      <c r="D20" s="2">
        <f t="shared" ref="D20:D23" si="3">STDEVA(B11:D11)</f>
        <v>6.2608625555345698</v>
      </c>
      <c r="E20" s="2">
        <f t="shared" si="0"/>
        <v>31.183416784441036</v>
      </c>
      <c r="H20" s="7"/>
      <c r="I20" s="19"/>
      <c r="J20">
        <v>6</v>
      </c>
      <c r="K20" s="2">
        <f t="shared" ref="K20:K23" si="4">(AVERAGE(J11:L11))</f>
        <v>57.737147857627271</v>
      </c>
      <c r="L20" s="2">
        <f t="shared" ref="L20:L23" si="5">STDEVA(J11:L11)</f>
        <v>8.5105246070671292</v>
      </c>
      <c r="M20" s="2">
        <f t="shared" si="1"/>
        <v>42.262852142372729</v>
      </c>
      <c r="N20" s="7"/>
      <c r="O20" s="19"/>
      <c r="P20">
        <v>6</v>
      </c>
      <c r="Q20" s="2">
        <f t="shared" ref="Q20:Q23" si="6">(AVERAGE(P11:R11))</f>
        <v>75.424181620037174</v>
      </c>
      <c r="R20" s="2">
        <f t="shared" ref="R20:R23" si="7">STDEVA(P11:R11)</f>
        <v>3.5658336861716045</v>
      </c>
      <c r="S20" s="10">
        <f t="shared" ref="S20:S21" si="8">100-Q20</f>
        <v>24.575818379962826</v>
      </c>
      <c r="T20" s="6"/>
    </row>
    <row r="21" spans="1:20" x14ac:dyDescent="0.25">
      <c r="A21" s="19"/>
      <c r="B21">
        <v>9</v>
      </c>
      <c r="C21" s="2">
        <f t="shared" si="2"/>
        <v>56.11772256130309</v>
      </c>
      <c r="D21" s="2">
        <f t="shared" si="3"/>
        <v>2.1242538324787028</v>
      </c>
      <c r="E21" s="2">
        <f t="shared" si="0"/>
        <v>43.88227743869691</v>
      </c>
      <c r="H21" s="7"/>
      <c r="I21" s="19"/>
      <c r="J21">
        <v>9</v>
      </c>
      <c r="K21" s="2">
        <f t="shared" si="4"/>
        <v>54.887131384094737</v>
      </c>
      <c r="L21" s="2">
        <f t="shared" si="5"/>
        <v>8.3766600824823918</v>
      </c>
      <c r="M21" s="2">
        <f t="shared" si="1"/>
        <v>45.112868615905263</v>
      </c>
      <c r="N21" s="7"/>
      <c r="O21" s="19"/>
      <c r="P21">
        <v>9</v>
      </c>
      <c r="Q21" s="2">
        <f t="shared" si="6"/>
        <v>66.426257125839697</v>
      </c>
      <c r="R21" s="2">
        <f t="shared" si="7"/>
        <v>4.7849279158437792</v>
      </c>
      <c r="S21" s="10">
        <f t="shared" si="8"/>
        <v>33.573742874160303</v>
      </c>
      <c r="T21" s="6"/>
    </row>
    <row r="22" spans="1:20" x14ac:dyDescent="0.25">
      <c r="A22" s="19"/>
      <c r="B22">
        <v>12</v>
      </c>
      <c r="C22" s="2">
        <f t="shared" si="2"/>
        <v>47.308363927821553</v>
      </c>
      <c r="D22" s="2">
        <f t="shared" si="3"/>
        <v>1.4307220424894518</v>
      </c>
      <c r="E22" s="2">
        <f t="shared" si="0"/>
        <v>52.691636072178447</v>
      </c>
      <c r="H22" s="7"/>
      <c r="I22" s="19"/>
      <c r="J22">
        <v>12</v>
      </c>
      <c r="K22" s="2">
        <f t="shared" si="4"/>
        <v>45.253992985573653</v>
      </c>
      <c r="L22" s="2">
        <f t="shared" si="5"/>
        <v>4.8682517736644613</v>
      </c>
      <c r="M22" s="2">
        <f>100-K22</f>
        <v>54.746007014426347</v>
      </c>
      <c r="N22" s="7"/>
      <c r="O22" s="19"/>
      <c r="P22">
        <v>12</v>
      </c>
      <c r="Q22" s="2">
        <f t="shared" si="6"/>
        <v>55.37551353253523</v>
      </c>
      <c r="R22" s="2">
        <f t="shared" si="7"/>
        <v>0.53508015784860674</v>
      </c>
      <c r="S22" s="10">
        <f>100-Q22</f>
        <v>44.62448646746477</v>
      </c>
      <c r="T22" s="6"/>
    </row>
    <row r="23" spans="1:20" x14ac:dyDescent="0.25">
      <c r="A23" s="19"/>
      <c r="B23">
        <v>24</v>
      </c>
      <c r="C23" s="2">
        <f t="shared" si="2"/>
        <v>25.275194184427793</v>
      </c>
      <c r="D23" s="2">
        <f t="shared" si="3"/>
        <v>3.1503540468169295</v>
      </c>
      <c r="E23" s="2">
        <f t="shared" ref="E23" si="9">100-C23</f>
        <v>74.724805815572211</v>
      </c>
      <c r="H23" s="7"/>
      <c r="I23" s="19"/>
      <c r="J23">
        <v>24</v>
      </c>
      <c r="K23" s="2">
        <f t="shared" si="4"/>
        <v>30.739019321297974</v>
      </c>
      <c r="L23" s="2">
        <f t="shared" si="5"/>
        <v>2.4463085876853428</v>
      </c>
      <c r="M23" s="2">
        <f t="shared" si="1"/>
        <v>69.260980678702026</v>
      </c>
      <c r="N23" s="7"/>
      <c r="O23" s="19"/>
      <c r="P23">
        <v>24</v>
      </c>
      <c r="Q23" s="2">
        <f t="shared" si="6"/>
        <v>37.265245649190668</v>
      </c>
      <c r="R23" s="2">
        <f t="shared" si="7"/>
        <v>4.0834570334267619</v>
      </c>
      <c r="S23" s="10">
        <f>100-Q23</f>
        <v>62.734754350809332</v>
      </c>
      <c r="T23" s="6"/>
    </row>
    <row r="24" spans="1:20" x14ac:dyDescent="0.25">
      <c r="L24" s="2"/>
      <c r="P24" s="4"/>
      <c r="R24" s="7"/>
      <c r="S24" s="6"/>
      <c r="T24" s="6"/>
    </row>
  </sheetData>
  <mergeCells count="3">
    <mergeCell ref="I19:I23"/>
    <mergeCell ref="O19:O23"/>
    <mergeCell ref="A19:A2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52"/>
  <sheetViews>
    <sheetView workbookViewId="0">
      <selection activeCell="G17" sqref="G17"/>
    </sheetView>
  </sheetViews>
  <sheetFormatPr defaultRowHeight="15" x14ac:dyDescent="0.25"/>
  <cols>
    <col min="2" max="2" width="14.7109375" customWidth="1"/>
    <col min="3" max="3" width="19.7109375" bestFit="1" customWidth="1"/>
    <col min="4" max="4" width="12" bestFit="1" customWidth="1"/>
    <col min="5" max="5" width="11.28515625" bestFit="1" customWidth="1"/>
    <col min="6" max="6" width="8" customWidth="1"/>
    <col min="11" max="11" width="19.7109375" bestFit="1" customWidth="1"/>
    <col min="12" max="12" width="10.5703125" bestFit="1" customWidth="1"/>
    <col min="13" max="13" width="11.28515625" bestFit="1" customWidth="1"/>
    <col min="15" max="15" width="19.7109375" bestFit="1" customWidth="1"/>
    <col min="16" max="16" width="8" bestFit="1" customWidth="1"/>
    <col min="17" max="17" width="23.85546875" bestFit="1" customWidth="1"/>
    <col min="18" max="18" width="10.5703125" bestFit="1" customWidth="1"/>
    <col min="19" max="19" width="11.28515625" bestFit="1" customWidth="1"/>
  </cols>
  <sheetData>
    <row r="6" spans="1:20" x14ac:dyDescent="0.25">
      <c r="C6" t="s">
        <v>13</v>
      </c>
      <c r="K6" t="s">
        <v>14</v>
      </c>
      <c r="Q6" t="s">
        <v>15</v>
      </c>
    </row>
    <row r="8" spans="1:20" x14ac:dyDescent="0.25">
      <c r="A8" t="s">
        <v>35</v>
      </c>
      <c r="C8" t="s">
        <v>12</v>
      </c>
      <c r="I8" t="s">
        <v>35</v>
      </c>
      <c r="K8" t="s">
        <v>12</v>
      </c>
      <c r="O8" t="s">
        <v>35</v>
      </c>
      <c r="Q8" t="s">
        <v>12</v>
      </c>
    </row>
    <row r="9" spans="1:20" x14ac:dyDescent="0.25">
      <c r="B9" t="s">
        <v>9</v>
      </c>
      <c r="C9" t="s">
        <v>10</v>
      </c>
      <c r="D9" t="s">
        <v>11</v>
      </c>
      <c r="J9" t="s">
        <v>9</v>
      </c>
      <c r="K9" t="s">
        <v>10</v>
      </c>
      <c r="L9" t="s">
        <v>11</v>
      </c>
      <c r="P9" t="s">
        <v>9</v>
      </c>
      <c r="Q9" t="s">
        <v>10</v>
      </c>
      <c r="R9" t="s">
        <v>11</v>
      </c>
    </row>
    <row r="10" spans="1:20" x14ac:dyDescent="0.25">
      <c r="A10" s="13">
        <v>0</v>
      </c>
      <c r="B10" s="12">
        <v>5100055.333333333</v>
      </c>
      <c r="C10">
        <v>4889423</v>
      </c>
      <c r="D10">
        <v>4290727.666666667</v>
      </c>
      <c r="I10" s="13">
        <v>0</v>
      </c>
      <c r="J10">
        <v>5207691</v>
      </c>
      <c r="K10">
        <v>4855697</v>
      </c>
      <c r="L10">
        <v>4173260.3333333335</v>
      </c>
      <c r="O10" s="13">
        <v>0</v>
      </c>
      <c r="P10">
        <v>4804586</v>
      </c>
      <c r="Q10">
        <v>5190564.666666667</v>
      </c>
      <c r="R10">
        <v>5946858</v>
      </c>
    </row>
    <row r="11" spans="1:20" ht="15" customHeight="1" x14ac:dyDescent="0.25">
      <c r="A11" s="6">
        <v>3</v>
      </c>
      <c r="B11" s="12">
        <v>3645973.3333333335</v>
      </c>
      <c r="C11" s="12">
        <v>4007689.6666666665</v>
      </c>
      <c r="D11" s="12">
        <v>3458954.6666666665</v>
      </c>
      <c r="E11" s="11"/>
      <c r="I11" s="6">
        <v>3</v>
      </c>
      <c r="J11" s="12">
        <v>3006746.3333333335</v>
      </c>
      <c r="K11">
        <v>3642795.6666666665</v>
      </c>
      <c r="L11">
        <v>3599028.6666666665</v>
      </c>
      <c r="O11" s="6">
        <v>3</v>
      </c>
      <c r="P11">
        <v>4196708</v>
      </c>
      <c r="Q11">
        <v>4574769</v>
      </c>
      <c r="R11">
        <v>4801820.666666667</v>
      </c>
    </row>
    <row r="12" spans="1:20" x14ac:dyDescent="0.25">
      <c r="A12" s="6">
        <v>6</v>
      </c>
      <c r="B12" s="6">
        <v>3291347.6666666665</v>
      </c>
      <c r="C12">
        <v>3222718</v>
      </c>
      <c r="D12">
        <v>3261047</v>
      </c>
      <c r="E12" s="11"/>
      <c r="I12" s="6">
        <v>6</v>
      </c>
      <c r="J12">
        <v>2600301.3333333335</v>
      </c>
      <c r="K12">
        <v>2741956.6666666665</v>
      </c>
      <c r="L12">
        <v>2788182</v>
      </c>
      <c r="O12" s="6">
        <v>6</v>
      </c>
      <c r="P12">
        <v>3557663</v>
      </c>
      <c r="Q12">
        <v>3776246</v>
      </c>
      <c r="R12">
        <v>4726157.666666667</v>
      </c>
    </row>
    <row r="13" spans="1:20" x14ac:dyDescent="0.25">
      <c r="A13" s="6">
        <v>9</v>
      </c>
      <c r="B13">
        <v>2758545.6666666665</v>
      </c>
      <c r="C13">
        <v>2851792.3333333335</v>
      </c>
      <c r="D13">
        <v>2400185</v>
      </c>
      <c r="E13" s="11"/>
      <c r="I13" s="6">
        <v>9</v>
      </c>
      <c r="J13">
        <v>2375637</v>
      </c>
      <c r="K13">
        <v>2773975.6666666665</v>
      </c>
      <c r="L13">
        <v>2583885.3333333335</v>
      </c>
      <c r="O13" s="6">
        <v>9</v>
      </c>
      <c r="P13">
        <v>3354495.6666666665</v>
      </c>
      <c r="Q13">
        <v>3163817.6666666665</v>
      </c>
      <c r="R13">
        <v>4074008.3333333335</v>
      </c>
    </row>
    <row r="14" spans="1:20" x14ac:dyDescent="0.25">
      <c r="A14" s="6">
        <v>12</v>
      </c>
      <c r="B14">
        <v>2408862.3333333335</v>
      </c>
      <c r="C14">
        <v>2384850.3333333335</v>
      </c>
      <c r="D14">
        <v>1970186.6666666667</v>
      </c>
      <c r="E14" s="11"/>
      <c r="I14" s="6">
        <v>12</v>
      </c>
      <c r="J14">
        <v>2127327</v>
      </c>
      <c r="K14">
        <v>2157433</v>
      </c>
      <c r="L14">
        <v>2106716</v>
      </c>
      <c r="O14" s="6">
        <v>12</v>
      </c>
      <c r="P14">
        <v>2688073.3333333335</v>
      </c>
      <c r="Q14">
        <v>2849004</v>
      </c>
      <c r="R14">
        <v>3288037.6666666665</v>
      </c>
    </row>
    <row r="15" spans="1:20" x14ac:dyDescent="0.25">
      <c r="A15" s="6">
        <v>24</v>
      </c>
      <c r="B15">
        <v>1303197.3333333333</v>
      </c>
      <c r="C15">
        <v>1382614.6666666667</v>
      </c>
      <c r="D15">
        <v>943758.66666666663</v>
      </c>
      <c r="E15" s="11"/>
      <c r="I15" s="6">
        <v>24</v>
      </c>
      <c r="J15">
        <v>1464544.6666666667</v>
      </c>
      <c r="K15">
        <v>1511328</v>
      </c>
      <c r="L15">
        <v>1375902.6666666667</v>
      </c>
      <c r="O15" s="6">
        <v>24</v>
      </c>
      <c r="P15">
        <v>2007844.6666666667</v>
      </c>
      <c r="Q15">
        <v>1876441.3333333333</v>
      </c>
      <c r="R15">
        <v>2013282.6666666667</v>
      </c>
    </row>
    <row r="16" spans="1:20" x14ac:dyDescent="0.25">
      <c r="A16" s="6"/>
      <c r="C16" s="3"/>
      <c r="D16" s="11"/>
      <c r="E16" s="11"/>
      <c r="F16" s="11"/>
      <c r="H16" s="7"/>
      <c r="I16" s="6"/>
      <c r="J16" s="6"/>
      <c r="K16" s="3"/>
      <c r="L16" s="11"/>
      <c r="N16" s="7"/>
      <c r="O16" s="6"/>
      <c r="P16" s="6"/>
      <c r="Q16" s="3"/>
      <c r="R16" s="11"/>
      <c r="S16" s="6"/>
      <c r="T16" s="6"/>
    </row>
    <row r="17" spans="1:20" x14ac:dyDescent="0.25">
      <c r="A17" s="6"/>
      <c r="C17" s="3"/>
      <c r="D17" s="11"/>
      <c r="E17" s="11"/>
      <c r="F17" s="11"/>
      <c r="H17" s="7"/>
      <c r="I17" s="6"/>
      <c r="J17" s="6"/>
      <c r="K17" s="3"/>
      <c r="L17" s="11"/>
      <c r="N17" s="7"/>
      <c r="O17" s="6"/>
      <c r="P17" s="6"/>
      <c r="Q17" s="3"/>
      <c r="R17" s="11"/>
      <c r="S17" s="6"/>
      <c r="T17" s="6"/>
    </row>
    <row r="18" spans="1:20" x14ac:dyDescent="0.25">
      <c r="C18" t="s">
        <v>32</v>
      </c>
      <c r="D18" t="s">
        <v>4</v>
      </c>
      <c r="H18" s="7"/>
      <c r="K18" t="s">
        <v>32</v>
      </c>
      <c r="L18" t="s">
        <v>4</v>
      </c>
      <c r="N18" s="7"/>
      <c r="Q18" t="s">
        <v>32</v>
      </c>
      <c r="R18" t="s">
        <v>4</v>
      </c>
      <c r="S18" s="6"/>
      <c r="T18" s="6"/>
    </row>
    <row r="19" spans="1:20" x14ac:dyDescent="0.25">
      <c r="C19" s="2">
        <f t="shared" ref="C19:C24" si="0">(AVERAGE(B10:D10))</f>
        <v>4760068.666666667</v>
      </c>
      <c r="D19" s="2">
        <f t="shared" ref="D19:D24" si="1">STDEVA(B10:D10)</f>
        <v>419883.58585697401</v>
      </c>
      <c r="E19" s="2">
        <f t="shared" ref="E19" si="2">100-C19</f>
        <v>-4759968.666666667</v>
      </c>
      <c r="H19" s="7"/>
      <c r="J19">
        <v>0</v>
      </c>
      <c r="K19" s="2">
        <f>(AVERAGE(J10:L10))</f>
        <v>4745549.444444445</v>
      </c>
      <c r="L19" s="2">
        <f>STDEVA(J10:L10)</f>
        <v>525938.27017175616</v>
      </c>
      <c r="M19" s="2">
        <f t="shared" ref="M19" si="3">100-K19</f>
        <v>-4745449.444444445</v>
      </c>
      <c r="N19" s="7"/>
      <c r="P19">
        <v>0</v>
      </c>
      <c r="Q19" s="2">
        <f>(AVERAGE(P10:R10))</f>
        <v>5314002.888888889</v>
      </c>
      <c r="R19" s="2">
        <f>STDEVA(P10:R10)</f>
        <v>581054.28018820845</v>
      </c>
      <c r="S19" s="6"/>
      <c r="T19" s="6"/>
    </row>
    <row r="20" spans="1:20" ht="15" customHeight="1" x14ac:dyDescent="0.25">
      <c r="A20" s="19" t="s">
        <v>8</v>
      </c>
      <c r="C20" s="2">
        <f t="shared" si="0"/>
        <v>3704205.8888888885</v>
      </c>
      <c r="D20" s="2">
        <f t="shared" si="1"/>
        <v>278963.7932620435</v>
      </c>
      <c r="E20" s="2">
        <f t="shared" ref="E20:E24" si="4">100-C20</f>
        <v>-3704105.8888888885</v>
      </c>
      <c r="H20" s="7"/>
      <c r="I20" s="19" t="s">
        <v>8</v>
      </c>
      <c r="J20">
        <v>3</v>
      </c>
      <c r="K20" s="2">
        <f>(AVERAGE(J11:L11))</f>
        <v>3416190.222222222</v>
      </c>
      <c r="L20" s="2">
        <f>STDEVA(J11:L11)</f>
        <v>355263.43913157244</v>
      </c>
      <c r="M20" s="2">
        <f t="shared" ref="M20:M24" si="5">100-K20</f>
        <v>-3416090.222222222</v>
      </c>
      <c r="N20" s="7"/>
      <c r="O20" s="19" t="s">
        <v>8</v>
      </c>
      <c r="P20">
        <v>3</v>
      </c>
      <c r="Q20" s="2">
        <f>(AVERAGE(P11:R11))</f>
        <v>4524432.555555556</v>
      </c>
      <c r="R20" s="2">
        <f>STDEVA(P11:R11)</f>
        <v>305680.63901659305</v>
      </c>
      <c r="S20" s="6"/>
      <c r="T20" s="6"/>
    </row>
    <row r="21" spans="1:20" x14ac:dyDescent="0.25">
      <c r="A21" s="19"/>
      <c r="C21" s="2">
        <f t="shared" si="0"/>
        <v>3258370.8888888885</v>
      </c>
      <c r="D21" s="2">
        <f t="shared" si="1"/>
        <v>34393.007497218074</v>
      </c>
      <c r="E21" s="2">
        <f t="shared" si="4"/>
        <v>-3258270.8888888885</v>
      </c>
      <c r="H21" s="7"/>
      <c r="I21" s="19"/>
      <c r="J21">
        <v>6</v>
      </c>
      <c r="K21" s="2">
        <f t="shared" ref="K21:K24" si="6">(AVERAGE(J12:L12))</f>
        <v>2710146.6666666665</v>
      </c>
      <c r="L21" s="2">
        <f t="shared" ref="L21:L24" si="7">STDEVA(J12:L12)</f>
        <v>97896.339572926605</v>
      </c>
      <c r="M21" s="2">
        <f t="shared" si="5"/>
        <v>-2710046.6666666665</v>
      </c>
      <c r="N21" s="7"/>
      <c r="O21" s="19"/>
      <c r="P21">
        <v>6</v>
      </c>
      <c r="Q21" s="2">
        <f t="shared" ref="Q21:Q24" si="8">(AVERAGE(P12:R12))</f>
        <v>4020022.2222222225</v>
      </c>
      <c r="R21" s="2">
        <f t="shared" ref="R21:R24" si="9">STDEVA(P12:R12)</f>
        <v>621220.63825810596</v>
      </c>
      <c r="S21" s="10">
        <f t="shared" ref="S21:S22" si="10">100-Q21</f>
        <v>-4019922.2222222225</v>
      </c>
      <c r="T21" s="6"/>
    </row>
    <row r="22" spans="1:20" x14ac:dyDescent="0.25">
      <c r="A22" s="19"/>
      <c r="C22" s="2">
        <f t="shared" si="0"/>
        <v>2670174.3333333335</v>
      </c>
      <c r="D22" s="2">
        <f t="shared" si="1"/>
        <v>238420.66876939268</v>
      </c>
      <c r="E22" s="2">
        <f t="shared" si="4"/>
        <v>-2670074.3333333335</v>
      </c>
      <c r="H22" s="7"/>
      <c r="I22" s="19"/>
      <c r="J22">
        <v>9</v>
      </c>
      <c r="K22" s="2">
        <f t="shared" si="6"/>
        <v>2577832.6666666665</v>
      </c>
      <c r="L22" s="2">
        <f t="shared" si="7"/>
        <v>199238.29807739714</v>
      </c>
      <c r="M22" s="2">
        <f t="shared" si="5"/>
        <v>-2577732.6666666665</v>
      </c>
      <c r="N22" s="7"/>
      <c r="O22" s="19"/>
      <c r="P22">
        <v>9</v>
      </c>
      <c r="Q22" s="2">
        <f t="shared" si="8"/>
        <v>3530773.8888888885</v>
      </c>
      <c r="R22" s="2">
        <f t="shared" si="9"/>
        <v>480017.99043801718</v>
      </c>
      <c r="S22" s="10">
        <f t="shared" si="10"/>
        <v>-3530673.8888888885</v>
      </c>
      <c r="T22" s="6"/>
    </row>
    <row r="23" spans="1:20" x14ac:dyDescent="0.25">
      <c r="A23" s="19"/>
      <c r="C23" s="2">
        <f t="shared" si="0"/>
        <v>2254633.1111111115</v>
      </c>
      <c r="D23" s="2">
        <f t="shared" si="1"/>
        <v>246630.24724030675</v>
      </c>
      <c r="E23" s="2">
        <f t="shared" si="4"/>
        <v>-2254533.1111111115</v>
      </c>
      <c r="H23" s="7"/>
      <c r="I23" s="19"/>
      <c r="J23">
        <v>12</v>
      </c>
      <c r="K23" s="2">
        <f t="shared" si="6"/>
        <v>2130492</v>
      </c>
      <c r="L23" s="2">
        <f t="shared" si="7"/>
        <v>25506.203970798946</v>
      </c>
      <c r="M23" s="2">
        <f>100-K23</f>
        <v>-2130392</v>
      </c>
      <c r="N23" s="7"/>
      <c r="O23" s="19"/>
      <c r="P23">
        <v>12</v>
      </c>
      <c r="Q23" s="2">
        <f t="shared" si="8"/>
        <v>2941705</v>
      </c>
      <c r="R23" s="2">
        <f t="shared" si="9"/>
        <v>310538.89751330297</v>
      </c>
      <c r="S23" s="10">
        <f>100-Q23</f>
        <v>-2941605</v>
      </c>
      <c r="T23" s="6"/>
    </row>
    <row r="24" spans="1:20" x14ac:dyDescent="0.25">
      <c r="A24" s="19"/>
      <c r="C24" s="2">
        <f t="shared" si="0"/>
        <v>1209856.8888888888</v>
      </c>
      <c r="D24" s="2">
        <f t="shared" si="1"/>
        <v>233843.91399139501</v>
      </c>
      <c r="E24" s="2">
        <f t="shared" si="4"/>
        <v>-1209756.8888888888</v>
      </c>
      <c r="H24" s="7"/>
      <c r="I24" s="19"/>
      <c r="J24">
        <v>24</v>
      </c>
      <c r="K24" s="2">
        <f t="shared" si="6"/>
        <v>1450591.777777778</v>
      </c>
      <c r="L24" s="2">
        <f t="shared" si="7"/>
        <v>68782.392793289517</v>
      </c>
      <c r="M24" s="2">
        <f t="shared" si="5"/>
        <v>-1450491.777777778</v>
      </c>
      <c r="N24" s="7"/>
      <c r="O24" s="19"/>
      <c r="P24">
        <v>24</v>
      </c>
      <c r="Q24" s="2">
        <f t="shared" si="8"/>
        <v>1965856.2222222222</v>
      </c>
      <c r="R24" s="2">
        <f t="shared" si="9"/>
        <v>77483.286760818766</v>
      </c>
      <c r="S24" s="10">
        <f>100-Q24</f>
        <v>-1965756.2222222222</v>
      </c>
      <c r="T24" s="6"/>
    </row>
    <row r="25" spans="1:20" x14ac:dyDescent="0.25">
      <c r="L25" s="2"/>
      <c r="P25" s="11"/>
      <c r="R25" s="7"/>
      <c r="S25" s="6"/>
      <c r="T25" s="6"/>
    </row>
    <row r="52" spans="2:2" x14ac:dyDescent="0.25">
      <c r="B52" s="12"/>
    </row>
  </sheetData>
  <mergeCells count="3">
    <mergeCell ref="A20:A24"/>
    <mergeCell ref="I20:I24"/>
    <mergeCell ref="O20:O2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J12" sqref="J12"/>
    </sheetView>
  </sheetViews>
  <sheetFormatPr defaultRowHeight="15" x14ac:dyDescent="0.25"/>
  <cols>
    <col min="2" max="2" width="12" bestFit="1" customWidth="1"/>
    <col min="3" max="3" width="14.140625" bestFit="1" customWidth="1"/>
    <col min="4" max="4" width="12" bestFit="1" customWidth="1"/>
    <col min="5" max="5" width="14.140625" bestFit="1" customWidth="1"/>
    <col min="6" max="6" width="12" bestFit="1" customWidth="1"/>
    <col min="7" max="7" width="14.140625" bestFit="1" customWidth="1"/>
    <col min="10" max="10" width="14.140625" bestFit="1" customWidth="1"/>
    <col min="12" max="12" width="14.140625" bestFit="1" customWidth="1"/>
    <col min="14" max="14" width="14.140625" bestFit="1" customWidth="1"/>
    <col min="17" max="17" width="14.140625" bestFit="1" customWidth="1"/>
    <col min="19" max="19" width="14.140625" bestFit="1" customWidth="1"/>
    <col min="21" max="21" width="14.140625" bestFit="1" customWidth="1"/>
  </cols>
  <sheetData>
    <row r="1" spans="1:21" x14ac:dyDescent="0.25">
      <c r="D1">
        <v>1</v>
      </c>
      <c r="K1">
        <v>2</v>
      </c>
      <c r="R1">
        <v>3</v>
      </c>
    </row>
    <row r="2" spans="1:21" x14ac:dyDescent="0.25">
      <c r="B2" t="s">
        <v>0</v>
      </c>
      <c r="C2" t="s">
        <v>18</v>
      </c>
      <c r="D2" t="s">
        <v>16</v>
      </c>
      <c r="E2" t="s">
        <v>18</v>
      </c>
      <c r="F2" t="s">
        <v>17</v>
      </c>
      <c r="G2" t="s">
        <v>18</v>
      </c>
      <c r="I2" t="s">
        <v>0</v>
      </c>
      <c r="J2" t="s">
        <v>18</v>
      </c>
      <c r="K2" t="s">
        <v>16</v>
      </c>
      <c r="L2" t="s">
        <v>18</v>
      </c>
      <c r="M2" t="s">
        <v>17</v>
      </c>
      <c r="N2" t="s">
        <v>18</v>
      </c>
      <c r="P2" t="s">
        <v>0</v>
      </c>
      <c r="Q2" t="s">
        <v>18</v>
      </c>
      <c r="R2" t="s">
        <v>16</v>
      </c>
      <c r="S2" t="s">
        <v>18</v>
      </c>
      <c r="T2" t="s">
        <v>17</v>
      </c>
      <c r="U2" t="s">
        <v>18</v>
      </c>
    </row>
    <row r="3" spans="1:21" x14ac:dyDescent="0.25">
      <c r="A3">
        <v>0</v>
      </c>
      <c r="B3">
        <v>5100055.333333333</v>
      </c>
      <c r="D3">
        <v>5207691</v>
      </c>
      <c r="F3">
        <v>4804586</v>
      </c>
      <c r="I3">
        <v>4889423</v>
      </c>
      <c r="K3">
        <v>4855697</v>
      </c>
      <c r="M3">
        <v>5190564.666666667</v>
      </c>
      <c r="P3">
        <v>4290727.666666667</v>
      </c>
      <c r="R3">
        <v>4173260.3333333335</v>
      </c>
      <c r="T3">
        <v>5946858</v>
      </c>
    </row>
    <row r="4" spans="1:21" x14ac:dyDescent="0.25">
      <c r="A4">
        <v>3</v>
      </c>
      <c r="B4">
        <v>3645973.3333333335</v>
      </c>
      <c r="C4" s="2">
        <f>(($B$3-B4)/$B$3)*100</f>
        <v>28.51110242856188</v>
      </c>
      <c r="D4">
        <v>3006746.3333333335</v>
      </c>
      <c r="E4" s="2">
        <f>(($D$3-D4)/$D$3)*100</f>
        <v>42.263349854410841</v>
      </c>
      <c r="F4">
        <v>4196708</v>
      </c>
      <c r="G4" s="2">
        <f>(($F$3-F4)/$F$3)*100</f>
        <v>12.652037032951435</v>
      </c>
      <c r="I4">
        <v>4007689.6666666665</v>
      </c>
      <c r="J4" s="2">
        <f>(($I$3-I4)/$I$3)*100</f>
        <v>18.033484387285238</v>
      </c>
      <c r="K4">
        <v>3642795.6666666665</v>
      </c>
      <c r="L4" s="2">
        <f>(($K$3-K4)/$K$3)*100</f>
        <v>24.978933680032618</v>
      </c>
      <c r="M4">
        <v>4574769</v>
      </c>
      <c r="N4" s="2">
        <f>(($M$3-M4)/$M$3)*100</f>
        <v>11.863750983033707</v>
      </c>
      <c r="P4">
        <v>3458954.6666666665</v>
      </c>
      <c r="Q4" s="2">
        <f>(($P$3-P4)/$P$3)*100</f>
        <v>19.38535988806251</v>
      </c>
      <c r="R4">
        <v>3599028.6666666665</v>
      </c>
      <c r="S4" s="2">
        <f>(($R$3-R4)/$R$3)*100</f>
        <v>13.759785414776832</v>
      </c>
      <c r="T4">
        <v>4801820.666666667</v>
      </c>
      <c r="U4" s="2">
        <f>(($T$3-T4)/$T$3)*100</f>
        <v>19.254492596482599</v>
      </c>
    </row>
    <row r="5" spans="1:21" x14ac:dyDescent="0.25">
      <c r="A5">
        <v>6</v>
      </c>
      <c r="B5">
        <v>3291347.6666666665</v>
      </c>
      <c r="C5" s="2">
        <f t="shared" ref="C5:C8" si="0">(($B$3-B5)/$B$3)*100</f>
        <v>35.464471431224993</v>
      </c>
      <c r="D5">
        <v>2600301.3333333335</v>
      </c>
      <c r="E5" s="2">
        <f t="shared" ref="E5:E8" si="1">(($D$3-D5)/$D$3)*100</f>
        <v>50.068056393258864</v>
      </c>
      <c r="F5">
        <v>3557663</v>
      </c>
      <c r="G5" s="2">
        <f t="shared" ref="G5:G8" si="2">(($F$3-F5)/$F$3)*100</f>
        <v>25.952766794058839</v>
      </c>
      <c r="I5">
        <v>3222718</v>
      </c>
      <c r="J5" s="2">
        <f t="shared" ref="J5:J8" si="3">(($I$3-I5)/$I$3)*100</f>
        <v>34.087969071197158</v>
      </c>
      <c r="K5">
        <v>2741956.6666666665</v>
      </c>
      <c r="L5" s="2">
        <f t="shared" ref="L5:L8" si="4">(($K$3-K5)/$K$3)*100</f>
        <v>43.531141529904637</v>
      </c>
      <c r="M5">
        <v>3776246</v>
      </c>
      <c r="N5" s="2">
        <f t="shared" ref="N5:N8" si="5">(($M$3-M5)/$M$3)*100</f>
        <v>27.247876820595117</v>
      </c>
      <c r="P5">
        <v>3261047</v>
      </c>
      <c r="Q5" s="2">
        <f t="shared" ref="Q5:Q8" si="6">(($P$3-P5)/$P$3)*100</f>
        <v>23.997809850900975</v>
      </c>
      <c r="R5">
        <v>2788182</v>
      </c>
      <c r="S5" s="2">
        <f t="shared" ref="S5:S8" si="7">(($R$3-R5)/$R$3)*100</f>
        <v>33.189358503954665</v>
      </c>
      <c r="T5">
        <v>4726157.666666667</v>
      </c>
      <c r="U5" s="2">
        <f t="shared" ref="U5:U8" si="8">(($T$3-T5)/$T$3)*100</f>
        <v>20.526811525234553</v>
      </c>
    </row>
    <row r="6" spans="1:21" x14ac:dyDescent="0.25">
      <c r="A6">
        <v>9</v>
      </c>
      <c r="B6">
        <v>2758545.6666666665</v>
      </c>
      <c r="C6" s="2">
        <f t="shared" si="0"/>
        <v>45.91145612407081</v>
      </c>
      <c r="D6">
        <v>2375637</v>
      </c>
      <c r="E6" s="2">
        <f t="shared" si="1"/>
        <v>54.382143641010963</v>
      </c>
      <c r="F6">
        <v>3354495.6666666665</v>
      </c>
      <c r="G6" s="2">
        <f t="shared" si="2"/>
        <v>30.181379484795016</v>
      </c>
      <c r="I6">
        <v>2851792.3333333335</v>
      </c>
      <c r="J6" s="2">
        <f t="shared" si="3"/>
        <v>41.674256178421594</v>
      </c>
      <c r="K6">
        <v>2773975.6666666665</v>
      </c>
      <c r="L6" s="2">
        <f t="shared" si="4"/>
        <v>42.871730532884023</v>
      </c>
      <c r="M6">
        <v>3163817.6666666665</v>
      </c>
      <c r="N6" s="2">
        <f t="shared" si="5"/>
        <v>39.046753680107003</v>
      </c>
      <c r="P6">
        <v>2400185</v>
      </c>
      <c r="Q6" s="2">
        <f t="shared" si="6"/>
        <v>44.06112001359832</v>
      </c>
      <c r="R6">
        <v>2583885.3333333335</v>
      </c>
      <c r="S6" s="2">
        <f t="shared" si="7"/>
        <v>38.084731673820812</v>
      </c>
      <c r="T6">
        <v>4074008.3333333335</v>
      </c>
      <c r="U6" s="2">
        <f t="shared" si="8"/>
        <v>31.493095457578885</v>
      </c>
    </row>
    <row r="7" spans="1:21" x14ac:dyDescent="0.25">
      <c r="A7">
        <v>12</v>
      </c>
      <c r="B7">
        <v>2408862.3333333335</v>
      </c>
      <c r="C7" s="2">
        <f t="shared" si="0"/>
        <v>52.767917681416002</v>
      </c>
      <c r="D7">
        <v>2127327</v>
      </c>
      <c r="E7" s="2">
        <f t="shared" si="1"/>
        <v>59.150283686186441</v>
      </c>
      <c r="F7">
        <v>2688073.3333333335</v>
      </c>
      <c r="G7" s="2">
        <f t="shared" si="2"/>
        <v>44.051925944642605</v>
      </c>
      <c r="I7">
        <v>2384850.3333333335</v>
      </c>
      <c r="J7" s="2">
        <f t="shared" si="3"/>
        <v>51.224299199857867</v>
      </c>
      <c r="K7">
        <v>2157433</v>
      </c>
      <c r="L7" s="2">
        <f t="shared" si="4"/>
        <v>55.569035712071823</v>
      </c>
      <c r="M7">
        <v>2849004</v>
      </c>
      <c r="N7" s="2">
        <f t="shared" si="5"/>
        <v>45.111867726144631</v>
      </c>
      <c r="P7">
        <v>1970186.6666666667</v>
      </c>
      <c r="Q7" s="2">
        <f t="shared" si="6"/>
        <v>54.082691335261465</v>
      </c>
      <c r="R7">
        <v>2106716</v>
      </c>
      <c r="S7" s="2">
        <f t="shared" si="7"/>
        <v>49.518701645020791</v>
      </c>
      <c r="T7">
        <v>3288037.6666666665</v>
      </c>
      <c r="U7" s="2">
        <f t="shared" si="8"/>
        <v>44.709665731607068</v>
      </c>
    </row>
    <row r="8" spans="1:21" x14ac:dyDescent="0.25">
      <c r="A8">
        <v>24</v>
      </c>
      <c r="B8">
        <v>1303197.3333333333</v>
      </c>
      <c r="C8" s="2">
        <f t="shared" si="0"/>
        <v>74.447388348597016</v>
      </c>
      <c r="D8">
        <v>1464544.6666666667</v>
      </c>
      <c r="E8" s="2">
        <f t="shared" si="1"/>
        <v>71.877274080457781</v>
      </c>
      <c r="F8">
        <v>2007844.6666666667</v>
      </c>
      <c r="G8" s="2">
        <f t="shared" si="2"/>
        <v>58.209829802886922</v>
      </c>
      <c r="I8">
        <v>1382614.6666666667</v>
      </c>
      <c r="J8" s="2">
        <f t="shared" si="3"/>
        <v>71.722334789469699</v>
      </c>
      <c r="K8">
        <v>1511328</v>
      </c>
      <c r="L8" s="2">
        <f t="shared" si="4"/>
        <v>68.875158396415586</v>
      </c>
      <c r="M8">
        <v>1876441.3333333333</v>
      </c>
      <c r="N8" s="2">
        <f t="shared" si="5"/>
        <v>63.848994207052876</v>
      </c>
      <c r="P8">
        <v>943758.66666666663</v>
      </c>
      <c r="Q8" s="2">
        <f t="shared" si="6"/>
        <v>78.004694308649903</v>
      </c>
      <c r="R8">
        <v>1375902.6666666667</v>
      </c>
      <c r="S8" s="2">
        <f t="shared" si="7"/>
        <v>67.030509559232712</v>
      </c>
      <c r="T8">
        <v>2013282.6666666667</v>
      </c>
      <c r="U8" s="2">
        <f t="shared" si="8"/>
        <v>66.145439042488192</v>
      </c>
    </row>
    <row r="10" spans="1:21" ht="15.75" thickBot="1" x14ac:dyDescent="0.3"/>
    <row r="11" spans="1:21" ht="15.75" thickBot="1" x14ac:dyDescent="0.3">
      <c r="B11" s="14"/>
      <c r="C11" s="14" t="s">
        <v>19</v>
      </c>
      <c r="D11" s="14">
        <v>1</v>
      </c>
      <c r="E11" s="14">
        <v>2</v>
      </c>
      <c r="F11" s="14">
        <v>3</v>
      </c>
      <c r="G11" s="14" t="s">
        <v>32</v>
      </c>
      <c r="H11" s="14" t="s">
        <v>4</v>
      </c>
    </row>
    <row r="12" spans="1:21" ht="15.75" thickBot="1" x14ac:dyDescent="0.3">
      <c r="B12" s="30" t="s">
        <v>0</v>
      </c>
      <c r="C12" s="14">
        <v>3</v>
      </c>
      <c r="D12" s="15">
        <f>C4</f>
        <v>28.51110242856188</v>
      </c>
      <c r="E12" s="15">
        <f>J4</f>
        <v>18.033484387285238</v>
      </c>
      <c r="F12" s="15">
        <f>Q4</f>
        <v>19.38535988806251</v>
      </c>
      <c r="G12" s="15">
        <f>AVERAGE(D12:F12)</f>
        <v>21.976648901303207</v>
      </c>
      <c r="H12" s="15">
        <f>STDEV(D12:F12)</f>
        <v>5.6992283703434774</v>
      </c>
    </row>
    <row r="13" spans="1:21" ht="15.75" thickBot="1" x14ac:dyDescent="0.3">
      <c r="B13" s="30"/>
      <c r="C13" s="14">
        <v>6</v>
      </c>
      <c r="D13" s="15">
        <f t="shared" ref="D13:D16" si="9">C5</f>
        <v>35.464471431224993</v>
      </c>
      <c r="E13" s="15">
        <f t="shared" ref="E13:E16" si="10">J5</f>
        <v>34.087969071197158</v>
      </c>
      <c r="F13" s="15">
        <f t="shared" ref="F13:F16" si="11">Q5</f>
        <v>23.997809850900975</v>
      </c>
      <c r="G13" s="15">
        <f t="shared" ref="G13:G26" si="12">AVERAGE(D13:F13)</f>
        <v>31.183416784441039</v>
      </c>
      <c r="H13" s="15">
        <f t="shared" ref="H13:H26" si="13">STDEV(D13:F13)</f>
        <v>6.2608625555345512</v>
      </c>
    </row>
    <row r="14" spans="1:21" ht="15.75" thickBot="1" x14ac:dyDescent="0.3">
      <c r="B14" s="30"/>
      <c r="C14" s="14">
        <v>9</v>
      </c>
      <c r="D14" s="15">
        <f t="shared" si="9"/>
        <v>45.91145612407081</v>
      </c>
      <c r="E14" s="15">
        <f t="shared" si="10"/>
        <v>41.674256178421594</v>
      </c>
      <c r="F14" s="15">
        <f t="shared" si="11"/>
        <v>44.06112001359832</v>
      </c>
      <c r="G14" s="15">
        <f t="shared" si="12"/>
        <v>43.88227743869691</v>
      </c>
      <c r="H14" s="15">
        <f t="shared" si="13"/>
        <v>2.1242538324787028</v>
      </c>
    </row>
    <row r="15" spans="1:21" ht="15.75" thickBot="1" x14ac:dyDescent="0.3">
      <c r="B15" s="30"/>
      <c r="C15" s="14">
        <v>12</v>
      </c>
      <c r="D15" s="15">
        <f t="shared" si="9"/>
        <v>52.767917681416002</v>
      </c>
      <c r="E15" s="15">
        <f t="shared" si="10"/>
        <v>51.224299199857867</v>
      </c>
      <c r="F15" s="15">
        <f t="shared" si="11"/>
        <v>54.082691335261465</v>
      </c>
      <c r="G15" s="15">
        <f t="shared" si="12"/>
        <v>52.691636072178447</v>
      </c>
      <c r="H15" s="15">
        <f t="shared" si="13"/>
        <v>1.4307220424894518</v>
      </c>
    </row>
    <row r="16" spans="1:21" ht="15.75" thickBot="1" x14ac:dyDescent="0.3">
      <c r="B16" s="30"/>
      <c r="C16" s="14">
        <v>24</v>
      </c>
      <c r="D16" s="15">
        <f t="shared" si="9"/>
        <v>74.447388348597016</v>
      </c>
      <c r="E16" s="15">
        <f t="shared" si="10"/>
        <v>71.722334789469699</v>
      </c>
      <c r="F16" s="15">
        <f t="shared" si="11"/>
        <v>78.004694308649903</v>
      </c>
      <c r="G16" s="15">
        <f t="shared" si="12"/>
        <v>74.724805815572211</v>
      </c>
      <c r="H16" s="15">
        <f t="shared" si="13"/>
        <v>3.1503540468169176</v>
      </c>
    </row>
    <row r="17" spans="2:8" ht="15.75" thickBot="1" x14ac:dyDescent="0.3">
      <c r="B17" s="30" t="s">
        <v>16</v>
      </c>
      <c r="C17" s="14">
        <v>3</v>
      </c>
      <c r="D17" s="15">
        <f>E4</f>
        <v>42.263349854410841</v>
      </c>
      <c r="E17" s="15">
        <f>L4</f>
        <v>24.978933680032618</v>
      </c>
      <c r="F17" s="15">
        <f>S4</f>
        <v>13.759785414776832</v>
      </c>
      <c r="G17" s="15">
        <f t="shared" si="12"/>
        <v>27.000689649740096</v>
      </c>
      <c r="H17" s="15">
        <f t="shared" si="13"/>
        <v>14.358931692221329</v>
      </c>
    </row>
    <row r="18" spans="2:8" ht="15.75" thickBot="1" x14ac:dyDescent="0.3">
      <c r="B18" s="30"/>
      <c r="C18" s="14">
        <v>6</v>
      </c>
      <c r="D18" s="15">
        <f t="shared" ref="D18:D21" si="14">E5</f>
        <v>50.068056393258864</v>
      </c>
      <c r="E18" s="15">
        <f t="shared" ref="E18:E21" si="15">L5</f>
        <v>43.531141529904637</v>
      </c>
      <c r="F18" s="15">
        <f t="shared" ref="F18:F21" si="16">S5</f>
        <v>33.189358503954665</v>
      </c>
      <c r="G18" s="15">
        <f t="shared" si="12"/>
        <v>42.262852142372722</v>
      </c>
      <c r="H18" s="15">
        <f t="shared" si="13"/>
        <v>8.5105246070671026</v>
      </c>
    </row>
    <row r="19" spans="2:8" ht="15.75" thickBot="1" x14ac:dyDescent="0.3">
      <c r="B19" s="30"/>
      <c r="C19" s="14">
        <v>9</v>
      </c>
      <c r="D19" s="15">
        <f t="shared" si="14"/>
        <v>54.382143641010963</v>
      </c>
      <c r="E19" s="15">
        <f t="shared" si="15"/>
        <v>42.871730532884023</v>
      </c>
      <c r="F19" s="15">
        <f t="shared" si="16"/>
        <v>38.084731673820812</v>
      </c>
      <c r="G19" s="15">
        <f t="shared" si="12"/>
        <v>45.112868615905263</v>
      </c>
      <c r="H19" s="15">
        <f t="shared" si="13"/>
        <v>8.3766600824823918</v>
      </c>
    </row>
    <row r="20" spans="2:8" ht="15.75" thickBot="1" x14ac:dyDescent="0.3">
      <c r="B20" s="30"/>
      <c r="C20" s="14">
        <v>12</v>
      </c>
      <c r="D20" s="15">
        <f t="shared" si="14"/>
        <v>59.150283686186441</v>
      </c>
      <c r="E20" s="15">
        <f t="shared" si="15"/>
        <v>55.569035712071823</v>
      </c>
      <c r="F20" s="15">
        <f t="shared" si="16"/>
        <v>49.518701645020791</v>
      </c>
      <c r="G20" s="15">
        <f t="shared" si="12"/>
        <v>54.746007014426347</v>
      </c>
      <c r="H20" s="15">
        <f t="shared" si="13"/>
        <v>4.8682517736644613</v>
      </c>
    </row>
    <row r="21" spans="2:8" ht="15.75" thickBot="1" x14ac:dyDescent="0.3">
      <c r="B21" s="30"/>
      <c r="C21" s="14">
        <v>24</v>
      </c>
      <c r="D21" s="15">
        <f t="shared" si="14"/>
        <v>71.877274080457781</v>
      </c>
      <c r="E21" s="15">
        <f t="shared" si="15"/>
        <v>68.875158396415586</v>
      </c>
      <c r="F21" s="15">
        <f t="shared" si="16"/>
        <v>67.030509559232712</v>
      </c>
      <c r="G21" s="15">
        <f t="shared" si="12"/>
        <v>69.260980678702026</v>
      </c>
      <c r="H21" s="15">
        <f t="shared" si="13"/>
        <v>2.4463085876853428</v>
      </c>
    </row>
    <row r="22" spans="2:8" ht="15.75" thickBot="1" x14ac:dyDescent="0.3">
      <c r="B22" s="30" t="s">
        <v>17</v>
      </c>
      <c r="C22" s="14">
        <v>3</v>
      </c>
      <c r="D22" s="15">
        <f>G4</f>
        <v>12.652037032951435</v>
      </c>
      <c r="E22" s="15">
        <f>N4</f>
        <v>11.863750983033707</v>
      </c>
      <c r="F22" s="15">
        <f>U4</f>
        <v>19.254492596482599</v>
      </c>
      <c r="G22" s="15">
        <f t="shared" si="12"/>
        <v>14.590093537489247</v>
      </c>
      <c r="H22" s="15">
        <f t="shared" si="13"/>
        <v>4.0586712924647239</v>
      </c>
    </row>
    <row r="23" spans="2:8" ht="15.75" thickBot="1" x14ac:dyDescent="0.3">
      <c r="B23" s="30"/>
      <c r="C23" s="14">
        <v>6</v>
      </c>
      <c r="D23" s="15">
        <f t="shared" ref="D23:D26" si="17">G5</f>
        <v>25.952766794058839</v>
      </c>
      <c r="E23" s="15">
        <f t="shared" ref="E23:E26" si="18">N5</f>
        <v>27.247876820595117</v>
      </c>
      <c r="F23" s="15">
        <f t="shared" ref="F23:F26" si="19">U5</f>
        <v>20.526811525234553</v>
      </c>
      <c r="G23" s="15">
        <f t="shared" si="12"/>
        <v>24.575818379962836</v>
      </c>
      <c r="H23" s="15">
        <f t="shared" si="13"/>
        <v>3.5658336861716258</v>
      </c>
    </row>
    <row r="24" spans="2:8" ht="15.75" thickBot="1" x14ac:dyDescent="0.3">
      <c r="B24" s="30"/>
      <c r="C24" s="14">
        <v>9</v>
      </c>
      <c r="D24" s="15">
        <f t="shared" si="17"/>
        <v>30.181379484795016</v>
      </c>
      <c r="E24" s="15">
        <f t="shared" si="18"/>
        <v>39.046753680107003</v>
      </c>
      <c r="F24" s="15">
        <f t="shared" si="19"/>
        <v>31.493095457578885</v>
      </c>
      <c r="G24" s="15">
        <f t="shared" si="12"/>
        <v>33.573742874160303</v>
      </c>
      <c r="H24" s="15">
        <f t="shared" si="13"/>
        <v>4.7849279158437765</v>
      </c>
    </row>
    <row r="25" spans="2:8" ht="15.75" thickBot="1" x14ac:dyDescent="0.3">
      <c r="B25" s="30"/>
      <c r="C25" s="14">
        <v>12</v>
      </c>
      <c r="D25" s="15">
        <f t="shared" si="17"/>
        <v>44.051925944642605</v>
      </c>
      <c r="E25" s="15">
        <f t="shared" si="18"/>
        <v>45.111867726144631</v>
      </c>
      <c r="F25" s="15">
        <f t="shared" si="19"/>
        <v>44.709665731607068</v>
      </c>
      <c r="G25" s="15">
        <f t="shared" si="12"/>
        <v>44.62448646746477</v>
      </c>
      <c r="H25" s="15">
        <f t="shared" si="13"/>
        <v>0.53508015784860674</v>
      </c>
    </row>
    <row r="26" spans="2:8" ht="15.75" thickBot="1" x14ac:dyDescent="0.3">
      <c r="B26" s="30"/>
      <c r="C26" s="14">
        <v>24</v>
      </c>
      <c r="D26" s="15">
        <f t="shared" si="17"/>
        <v>58.209829802886922</v>
      </c>
      <c r="E26" s="15">
        <f t="shared" si="18"/>
        <v>63.848994207052876</v>
      </c>
      <c r="F26" s="15">
        <f t="shared" si="19"/>
        <v>66.145439042488192</v>
      </c>
      <c r="G26" s="15">
        <f t="shared" si="12"/>
        <v>62.734754350809332</v>
      </c>
      <c r="H26" s="15">
        <f t="shared" si="13"/>
        <v>4.0834570334267619</v>
      </c>
    </row>
  </sheetData>
  <mergeCells count="3">
    <mergeCell ref="B22:B26"/>
    <mergeCell ref="B12:B16"/>
    <mergeCell ref="B17:B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72"/>
  <sheetViews>
    <sheetView workbookViewId="0">
      <selection activeCell="Z23" sqref="Z23:Z27"/>
    </sheetView>
  </sheetViews>
  <sheetFormatPr defaultRowHeight="15" x14ac:dyDescent="0.25"/>
  <cols>
    <col min="2" max="2" width="34.85546875" bestFit="1" customWidth="1"/>
    <col min="3" max="3" width="15.5703125" bestFit="1" customWidth="1"/>
    <col min="4" max="4" width="9.5703125" bestFit="1" customWidth="1"/>
    <col min="5" max="5" width="19.42578125" bestFit="1" customWidth="1"/>
    <col min="7" max="7" width="9.5703125" bestFit="1" customWidth="1"/>
    <col min="10" max="10" width="9.5703125" bestFit="1" customWidth="1"/>
    <col min="14" max="14" width="24.5703125" bestFit="1" customWidth="1"/>
    <col min="16" max="16" width="9.28515625" bestFit="1" customWidth="1"/>
    <col min="19" max="19" width="9.28515625" bestFit="1" customWidth="1"/>
    <col min="22" max="22" width="9.28515625" bestFit="1" customWidth="1"/>
    <col min="26" max="26" width="24.5703125" bestFit="1" customWidth="1"/>
    <col min="28" max="28" width="9.5703125" bestFit="1" customWidth="1"/>
    <col min="31" max="31" width="9.5703125" bestFit="1" customWidth="1"/>
    <col min="34" max="34" width="9.5703125" bestFit="1" customWidth="1"/>
    <col min="94" max="94" width="34.7109375" bestFit="1" customWidth="1"/>
    <col min="95" max="96" width="12" customWidth="1"/>
    <col min="97" max="97" width="26.7109375" bestFit="1" customWidth="1"/>
    <col min="98" max="98" width="12" bestFit="1" customWidth="1"/>
    <col min="99" max="100" width="12" customWidth="1"/>
    <col min="101" max="101" width="14.140625" bestFit="1" customWidth="1"/>
    <col min="102" max="102" width="12" bestFit="1" customWidth="1"/>
    <col min="103" max="104" width="12" customWidth="1"/>
    <col min="105" max="105" width="14.140625" bestFit="1" customWidth="1"/>
    <col min="109" max="109" width="14.140625" bestFit="1" customWidth="1"/>
    <col min="111" max="111" width="14.140625" bestFit="1" customWidth="1"/>
    <col min="113" max="113" width="14.140625" bestFit="1" customWidth="1"/>
    <col min="116" max="116" width="14.140625" bestFit="1" customWidth="1"/>
    <col min="118" max="118" width="14.140625" bestFit="1" customWidth="1"/>
    <col min="120" max="120" width="14.140625" bestFit="1" customWidth="1"/>
  </cols>
  <sheetData>
    <row r="1" spans="1:120" x14ac:dyDescent="0.25">
      <c r="B1" s="16" t="s">
        <v>30</v>
      </c>
      <c r="C1" s="16" t="s">
        <v>22</v>
      </c>
      <c r="E1" s="17" t="s">
        <v>31</v>
      </c>
      <c r="CT1">
        <v>1</v>
      </c>
      <c r="DF1">
        <v>2</v>
      </c>
      <c r="DM1">
        <v>3</v>
      </c>
    </row>
    <row r="2" spans="1:120" x14ac:dyDescent="0.25">
      <c r="B2" s="16"/>
      <c r="C2" s="16"/>
      <c r="E2" s="17"/>
    </row>
    <row r="3" spans="1:120" x14ac:dyDescent="0.25">
      <c r="D3">
        <v>1</v>
      </c>
      <c r="G3">
        <v>2</v>
      </c>
      <c r="J3">
        <v>3</v>
      </c>
      <c r="P3">
        <v>1</v>
      </c>
      <c r="S3">
        <v>2</v>
      </c>
      <c r="V3">
        <v>3</v>
      </c>
      <c r="AB3">
        <v>1</v>
      </c>
      <c r="AE3">
        <v>2</v>
      </c>
      <c r="AH3">
        <v>3</v>
      </c>
      <c r="CP3" t="s">
        <v>0</v>
      </c>
      <c r="CQ3" t="s">
        <v>3</v>
      </c>
      <c r="CR3" t="s">
        <v>20</v>
      </c>
      <c r="CS3" t="s">
        <v>23</v>
      </c>
      <c r="CT3" t="s">
        <v>16</v>
      </c>
      <c r="CU3" t="s">
        <v>3</v>
      </c>
      <c r="CV3" t="s">
        <v>20</v>
      </c>
      <c r="CW3" t="s">
        <v>21</v>
      </c>
      <c r="CX3" t="s">
        <v>17</v>
      </c>
      <c r="CY3" t="s">
        <v>3</v>
      </c>
      <c r="CZ3" t="s">
        <v>20</v>
      </c>
      <c r="DA3" t="s">
        <v>21</v>
      </c>
      <c r="DC3" t="s">
        <v>0</v>
      </c>
      <c r="DE3" t="s">
        <v>18</v>
      </c>
      <c r="DF3" t="s">
        <v>16</v>
      </c>
      <c r="DG3" t="s">
        <v>18</v>
      </c>
      <c r="DH3" t="s">
        <v>17</v>
      </c>
      <c r="DI3" t="s">
        <v>18</v>
      </c>
      <c r="DK3" t="s">
        <v>0</v>
      </c>
      <c r="DL3" t="s">
        <v>18</v>
      </c>
      <c r="DM3" t="s">
        <v>16</v>
      </c>
      <c r="DN3" t="s">
        <v>18</v>
      </c>
      <c r="DO3" t="s">
        <v>17</v>
      </c>
      <c r="DP3" t="s">
        <v>18</v>
      </c>
    </row>
    <row r="4" spans="1:120" x14ac:dyDescent="0.25">
      <c r="C4">
        <v>1332</v>
      </c>
      <c r="D4">
        <v>1500</v>
      </c>
      <c r="E4">
        <v>1316.3</v>
      </c>
      <c r="F4">
        <v>1420.28</v>
      </c>
      <c r="G4">
        <v>1472.02</v>
      </c>
      <c r="H4">
        <v>1440.01</v>
      </c>
      <c r="I4">
        <v>1340.02</v>
      </c>
      <c r="J4">
        <v>1336.02</v>
      </c>
      <c r="K4">
        <v>1464.01</v>
      </c>
      <c r="O4">
        <v>1132.01</v>
      </c>
      <c r="P4">
        <v>1280</v>
      </c>
      <c r="Q4">
        <v>1152.06</v>
      </c>
      <c r="R4">
        <v>1272.06</v>
      </c>
      <c r="S4">
        <v>1236.06</v>
      </c>
      <c r="T4">
        <v>1332.49</v>
      </c>
      <c r="U4">
        <v>1368</v>
      </c>
      <c r="V4">
        <v>1302.06</v>
      </c>
      <c r="W4">
        <v>1200.3699999999999</v>
      </c>
      <c r="AA4">
        <v>1398.21</v>
      </c>
      <c r="AB4">
        <v>1308.22</v>
      </c>
      <c r="AC4">
        <v>1536</v>
      </c>
      <c r="AD4">
        <v>1590.28</v>
      </c>
      <c r="AE4">
        <v>1508.01</v>
      </c>
      <c r="AF4">
        <v>1398.21</v>
      </c>
      <c r="AG4">
        <v>1302.01</v>
      </c>
      <c r="AH4">
        <v>1378.22</v>
      </c>
      <c r="AI4">
        <v>1356.23</v>
      </c>
      <c r="CO4">
        <v>0</v>
      </c>
      <c r="CP4">
        <v>1440.01</v>
      </c>
      <c r="CQ4">
        <f>AVERAGE(CP4:CP8)</f>
        <v>1341.6299999999999</v>
      </c>
      <c r="CR4">
        <f>(CQ4/1856.28)*1000000</f>
        <v>722751.9555239511</v>
      </c>
      <c r="CT4">
        <v>1132.01</v>
      </c>
      <c r="CU4">
        <f>AVERAGE(CT4:CT8)</f>
        <v>1276.354</v>
      </c>
      <c r="CV4">
        <f>(CU4/1856.28)*1000000</f>
        <v>687587.00196091109</v>
      </c>
      <c r="CX4">
        <v>1308.22</v>
      </c>
      <c r="CY4">
        <f>AVERAGE(CX4:CX8)</f>
        <v>1323.3120000000001</v>
      </c>
      <c r="CZ4">
        <f>(CY4/1856.28)*1000000</f>
        <v>712883.83218049014</v>
      </c>
      <c r="DC4">
        <v>4889423</v>
      </c>
      <c r="DF4">
        <v>4855697</v>
      </c>
      <c r="DH4">
        <v>5190564.666666667</v>
      </c>
      <c r="DK4">
        <v>4290727.666666667</v>
      </c>
      <c r="DM4">
        <v>4173260.3333333335</v>
      </c>
      <c r="DO4">
        <v>5946858</v>
      </c>
    </row>
    <row r="5" spans="1:120" x14ac:dyDescent="0.25">
      <c r="A5" t="s">
        <v>24</v>
      </c>
      <c r="B5" t="s">
        <v>25</v>
      </c>
      <c r="C5">
        <v>1348.02</v>
      </c>
      <c r="D5">
        <v>1412.02</v>
      </c>
      <c r="E5">
        <v>1244.23</v>
      </c>
      <c r="F5">
        <v>1208.01</v>
      </c>
      <c r="G5">
        <v>1336.02</v>
      </c>
      <c r="H5">
        <v>1256.03</v>
      </c>
      <c r="I5">
        <v>1316.15</v>
      </c>
      <c r="J5">
        <v>1376.02</v>
      </c>
      <c r="K5">
        <v>1376.21</v>
      </c>
      <c r="M5" t="s">
        <v>24</v>
      </c>
      <c r="N5" t="s">
        <v>27</v>
      </c>
      <c r="O5">
        <v>1240.03</v>
      </c>
      <c r="P5">
        <v>1248.01</v>
      </c>
      <c r="Q5">
        <v>1210.1300000000001</v>
      </c>
      <c r="R5">
        <v>1182.06</v>
      </c>
      <c r="S5">
        <v>1164.1400000000001</v>
      </c>
      <c r="T5">
        <v>1242.23</v>
      </c>
      <c r="U5">
        <v>1162.08</v>
      </c>
      <c r="V5">
        <v>1272.01</v>
      </c>
      <c r="W5">
        <v>1284.22</v>
      </c>
      <c r="Y5" t="s">
        <v>24</v>
      </c>
      <c r="Z5" t="s">
        <v>28</v>
      </c>
      <c r="AA5">
        <v>1452.01</v>
      </c>
      <c r="AB5">
        <v>1344.01</v>
      </c>
      <c r="AC5">
        <v>1320.05</v>
      </c>
      <c r="AD5">
        <v>1494.01</v>
      </c>
      <c r="AE5">
        <v>1380.05</v>
      </c>
      <c r="AF5">
        <v>1350.33</v>
      </c>
      <c r="AG5">
        <v>1464.2</v>
      </c>
      <c r="AH5">
        <v>1415.76</v>
      </c>
      <c r="AI5">
        <v>1427.89</v>
      </c>
      <c r="CP5">
        <v>1256.03</v>
      </c>
      <c r="CT5">
        <v>1240.03</v>
      </c>
      <c r="CX5">
        <v>1344.01</v>
      </c>
    </row>
    <row r="6" spans="1:120" x14ac:dyDescent="0.25">
      <c r="C6">
        <v>1508.01</v>
      </c>
      <c r="D6">
        <v>1388.14</v>
      </c>
      <c r="E6">
        <v>1480.01</v>
      </c>
      <c r="F6">
        <v>1408.09</v>
      </c>
      <c r="G6">
        <v>1508</v>
      </c>
      <c r="H6">
        <v>1296.0999999999999</v>
      </c>
      <c r="I6">
        <v>1212.17</v>
      </c>
      <c r="J6">
        <v>1356.02</v>
      </c>
      <c r="K6">
        <v>1368.15</v>
      </c>
      <c r="O6">
        <v>1288.4000000000001</v>
      </c>
      <c r="P6">
        <v>1308.01</v>
      </c>
      <c r="Q6">
        <v>1194.1400000000001</v>
      </c>
      <c r="R6">
        <v>1446.62</v>
      </c>
      <c r="S6">
        <v>1320.01</v>
      </c>
      <c r="T6">
        <v>1242.3699999999999</v>
      </c>
      <c r="U6">
        <v>1272.06</v>
      </c>
      <c r="V6">
        <v>1422.05</v>
      </c>
      <c r="W6">
        <v>1308.8800000000001</v>
      </c>
      <c r="AA6">
        <v>1380</v>
      </c>
      <c r="AB6">
        <v>1424.2</v>
      </c>
      <c r="AC6">
        <v>1446.01</v>
      </c>
      <c r="AD6">
        <v>1596.72</v>
      </c>
      <c r="AE6">
        <v>1572.1</v>
      </c>
      <c r="AF6">
        <v>1458.2</v>
      </c>
      <c r="AG6">
        <v>1450.8</v>
      </c>
      <c r="AH6">
        <v>1444.2</v>
      </c>
      <c r="AI6">
        <v>1400.05</v>
      </c>
      <c r="CP6">
        <v>1296.0999999999999</v>
      </c>
      <c r="CT6">
        <v>1288.4000000000001</v>
      </c>
      <c r="CX6">
        <v>1424.2</v>
      </c>
    </row>
    <row r="7" spans="1:120" x14ac:dyDescent="0.25">
      <c r="C7">
        <v>1300</v>
      </c>
      <c r="D7">
        <v>1368.15</v>
      </c>
      <c r="E7">
        <v>1528.01</v>
      </c>
      <c r="F7">
        <v>1504.02</v>
      </c>
      <c r="G7">
        <v>1392.05</v>
      </c>
      <c r="H7">
        <v>1408</v>
      </c>
      <c r="I7">
        <v>1396.09</v>
      </c>
      <c r="J7">
        <v>1296</v>
      </c>
      <c r="K7">
        <v>1252.4100000000001</v>
      </c>
      <c r="O7">
        <v>1321.19</v>
      </c>
      <c r="P7">
        <v>1248.23</v>
      </c>
      <c r="Q7">
        <v>1134.25</v>
      </c>
      <c r="R7">
        <v>1207.8</v>
      </c>
      <c r="S7">
        <v>1350.21</v>
      </c>
      <c r="T7">
        <v>1302.5</v>
      </c>
      <c r="U7">
        <v>1332</v>
      </c>
      <c r="V7">
        <v>1266.01</v>
      </c>
      <c r="W7">
        <v>1392.83</v>
      </c>
      <c r="AA7">
        <v>1434.01</v>
      </c>
      <c r="AB7">
        <v>1296.0999999999999</v>
      </c>
      <c r="AC7">
        <v>1278.1300000000001</v>
      </c>
      <c r="AD7">
        <v>1542.11</v>
      </c>
      <c r="AE7">
        <v>1494.19</v>
      </c>
      <c r="AF7">
        <v>1314.01</v>
      </c>
      <c r="AG7">
        <v>1385.35</v>
      </c>
      <c r="AH7">
        <v>1300</v>
      </c>
      <c r="AI7">
        <v>1301.28</v>
      </c>
      <c r="CP7">
        <v>1408</v>
      </c>
      <c r="CT7">
        <v>1321.19</v>
      </c>
      <c r="CX7">
        <v>1296.0999999999999</v>
      </c>
    </row>
    <row r="8" spans="1:120" x14ac:dyDescent="0.25">
      <c r="C8">
        <v>1352</v>
      </c>
      <c r="D8">
        <v>1230</v>
      </c>
      <c r="E8">
        <v>1233.26</v>
      </c>
      <c r="F8">
        <v>1248.06</v>
      </c>
      <c r="G8">
        <v>1412.46</v>
      </c>
      <c r="H8">
        <v>1308.01</v>
      </c>
      <c r="I8">
        <v>1328.02</v>
      </c>
      <c r="J8">
        <v>1512.18</v>
      </c>
      <c r="K8">
        <v>1384.05</v>
      </c>
      <c r="O8">
        <v>1400.14</v>
      </c>
      <c r="P8">
        <v>1224.01</v>
      </c>
      <c r="Q8">
        <v>1266</v>
      </c>
      <c r="R8">
        <v>1290.06</v>
      </c>
      <c r="S8">
        <v>1194.24</v>
      </c>
      <c r="T8">
        <v>1284.01</v>
      </c>
      <c r="U8">
        <v>1278.01</v>
      </c>
      <c r="V8">
        <v>1254.01</v>
      </c>
      <c r="W8">
        <v>1212.06</v>
      </c>
      <c r="AA8" s="2">
        <v>1212.01</v>
      </c>
      <c r="AB8">
        <v>1244.03</v>
      </c>
      <c r="AC8" s="2">
        <v>1356</v>
      </c>
      <c r="AD8" s="2">
        <v>1490.66</v>
      </c>
      <c r="AE8" s="2">
        <v>1422</v>
      </c>
      <c r="AF8" s="2">
        <v>1370.09</v>
      </c>
      <c r="AG8" s="2">
        <v>1419.21</v>
      </c>
      <c r="AH8" s="2">
        <v>1379.08</v>
      </c>
      <c r="AI8" s="2">
        <v>1344.33</v>
      </c>
      <c r="CP8">
        <v>1308.01</v>
      </c>
      <c r="CT8">
        <v>1400.14</v>
      </c>
      <c r="CX8">
        <v>1244.03</v>
      </c>
    </row>
    <row r="9" spans="1:120" x14ac:dyDescent="0.25">
      <c r="B9" t="s">
        <v>32</v>
      </c>
      <c r="C9" s="2">
        <f t="shared" ref="C9:F9" si="0">AVERAGE(C4:C8)</f>
        <v>1368.0059999999999</v>
      </c>
      <c r="D9" s="2">
        <f t="shared" si="0"/>
        <v>1379.6619999999998</v>
      </c>
      <c r="E9" s="2">
        <f t="shared" si="0"/>
        <v>1360.3620000000001</v>
      </c>
      <c r="F9" s="2">
        <f t="shared" si="0"/>
        <v>1357.6919999999998</v>
      </c>
      <c r="G9" s="2">
        <f>AVERAGE(G4:G8)</f>
        <v>1424.1100000000001</v>
      </c>
      <c r="H9" s="2">
        <f t="shared" ref="H9:K9" si="1">AVERAGE(H4:H8)</f>
        <v>1341.6299999999999</v>
      </c>
      <c r="I9" s="2">
        <f t="shared" si="1"/>
        <v>1318.4900000000002</v>
      </c>
      <c r="J9" s="2">
        <f t="shared" si="1"/>
        <v>1375.248</v>
      </c>
      <c r="K9" s="2">
        <f t="shared" si="1"/>
        <v>1368.9660000000001</v>
      </c>
      <c r="L9" s="2"/>
      <c r="N9" t="s">
        <v>32</v>
      </c>
      <c r="O9" s="2">
        <f t="shared" ref="O9:W9" si="2">AVERAGE(O4:O8)</f>
        <v>1276.354</v>
      </c>
      <c r="P9" s="2">
        <f t="shared" si="2"/>
        <v>1261.652</v>
      </c>
      <c r="Q9" s="2">
        <f t="shared" si="2"/>
        <v>1191.316</v>
      </c>
      <c r="R9" s="2">
        <f t="shared" si="2"/>
        <v>1279.72</v>
      </c>
      <c r="S9" s="2">
        <f t="shared" si="2"/>
        <v>1252.932</v>
      </c>
      <c r="T9" s="2">
        <f t="shared" si="2"/>
        <v>1280.72</v>
      </c>
      <c r="U9" s="2">
        <f t="shared" si="2"/>
        <v>1282.4299999999998</v>
      </c>
      <c r="V9" s="2">
        <f t="shared" si="2"/>
        <v>1303.2280000000001</v>
      </c>
      <c r="W9" s="2">
        <f t="shared" si="2"/>
        <v>1279.672</v>
      </c>
      <c r="X9" s="2"/>
      <c r="Z9" t="s">
        <v>32</v>
      </c>
      <c r="AA9" s="2">
        <f>AVERAGE(AA4:AA8)</f>
        <v>1375.248</v>
      </c>
      <c r="AB9" s="2">
        <f t="shared" ref="AB9:AI9" si="3">AVERAGE(AB4:AB8)</f>
        <v>1323.3120000000001</v>
      </c>
      <c r="AC9" s="2">
        <f t="shared" si="3"/>
        <v>1387.2380000000001</v>
      </c>
      <c r="AD9" s="2">
        <f t="shared" si="3"/>
        <v>1542.7559999999999</v>
      </c>
      <c r="AE9" s="2">
        <f t="shared" si="3"/>
        <v>1475.27</v>
      </c>
      <c r="AF9" s="2">
        <f t="shared" si="3"/>
        <v>1378.1680000000001</v>
      </c>
      <c r="AG9" s="2">
        <f t="shared" si="3"/>
        <v>1404.3140000000001</v>
      </c>
      <c r="AH9" s="2">
        <f t="shared" si="3"/>
        <v>1383.452</v>
      </c>
      <c r="AI9" s="2">
        <f t="shared" si="3"/>
        <v>1365.9559999999999</v>
      </c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</row>
    <row r="10" spans="1:120" x14ac:dyDescent="0.25">
      <c r="B10" t="s">
        <v>33</v>
      </c>
      <c r="C10" s="2"/>
      <c r="D10" s="2">
        <f>AVERAGE(C9:E9)</f>
        <v>1369.3433333333332</v>
      </c>
      <c r="E10" s="2"/>
      <c r="F10" s="2"/>
      <c r="G10" s="2">
        <f>AVERAGE(F9:H9)</f>
        <v>1374.4773333333333</v>
      </c>
      <c r="H10" s="2"/>
      <c r="I10" s="2"/>
      <c r="J10" s="2">
        <f>AVERAGE(I9:K9)</f>
        <v>1354.234666666667</v>
      </c>
      <c r="K10" s="2"/>
      <c r="L10" s="2"/>
      <c r="N10" t="s">
        <v>33</v>
      </c>
      <c r="O10" s="2"/>
      <c r="P10" s="2">
        <f>AVERAGE(O9:Q9)</f>
        <v>1243.1073333333334</v>
      </c>
      <c r="Q10" s="2"/>
      <c r="R10" s="2"/>
      <c r="S10" s="2">
        <f>AVERAGE(R9:T9)</f>
        <v>1271.124</v>
      </c>
      <c r="T10" s="2"/>
      <c r="U10" s="2"/>
      <c r="V10" s="2">
        <f>AVERAGE(U9:W9)</f>
        <v>1288.4433333333334</v>
      </c>
      <c r="W10" s="2"/>
      <c r="X10" s="2"/>
      <c r="Z10" t="s">
        <v>33</v>
      </c>
      <c r="AA10" s="2"/>
      <c r="AB10" s="2">
        <f>AVERAGE(AA9:AC9)</f>
        <v>1361.9326666666668</v>
      </c>
      <c r="AC10" s="2"/>
      <c r="AD10" s="2"/>
      <c r="AE10" s="2">
        <f>AVERAGE(AD9:AF9)</f>
        <v>1465.3979999999999</v>
      </c>
      <c r="AF10" s="2"/>
      <c r="AG10" s="2"/>
      <c r="AH10" s="2">
        <f>AVERAGE(AG9:AI9)</f>
        <v>1384.5739999999998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1:120" x14ac:dyDescent="0.25">
      <c r="B11" t="s">
        <v>20</v>
      </c>
      <c r="C11" s="2"/>
      <c r="D11" s="2">
        <f>(D10/1856.28)*1000000</f>
        <v>737681.45610216854</v>
      </c>
      <c r="E11" s="2"/>
      <c r="F11" s="2"/>
      <c r="G11" s="2">
        <f>(G10/1856.28)*1000000</f>
        <v>740447.2026490256</v>
      </c>
      <c r="H11" s="2"/>
      <c r="I11" s="2"/>
      <c r="J11" s="2">
        <f>(J10/1856.28)*1000000</f>
        <v>729542.23859906208</v>
      </c>
      <c r="K11" s="2"/>
      <c r="L11" s="2"/>
      <c r="N11" t="s">
        <v>20</v>
      </c>
      <c r="O11" s="2"/>
      <c r="P11" s="2">
        <f>(P10/1856.28)*1000000</f>
        <v>669676.62924415141</v>
      </c>
      <c r="Q11" s="2"/>
      <c r="R11" s="2"/>
      <c r="S11" s="2">
        <f>(S10/1856.28)*1000000</f>
        <v>684769.53907815635</v>
      </c>
      <c r="T11" s="2"/>
      <c r="U11" s="2"/>
      <c r="V11" s="2">
        <f>(V10/1856.28)*1000000</f>
        <v>694099.66887179378</v>
      </c>
      <c r="W11" s="2"/>
      <c r="X11" s="2"/>
      <c r="Z11" t="s">
        <v>20</v>
      </c>
      <c r="AA11" s="2"/>
      <c r="AB11" s="2">
        <f>(AB10/1856.28)*1000000</f>
        <v>733689.24228385091</v>
      </c>
      <c r="AC11" s="2"/>
      <c r="AD11" s="2"/>
      <c r="AE11" s="2">
        <f>(AE10/1856.28)*1000000</f>
        <v>789427.24157993402</v>
      </c>
      <c r="AF11" s="2"/>
      <c r="AG11" s="2"/>
      <c r="AH11" s="2">
        <f>(AH10/1856.28)*1000000</f>
        <v>745886.39644881152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120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O12" s="2"/>
      <c r="P12" s="2"/>
      <c r="Q12" s="2"/>
      <c r="R12" s="2"/>
      <c r="S12" s="2"/>
      <c r="T12" s="2"/>
      <c r="U12" s="2"/>
      <c r="V12" s="2"/>
      <c r="W12" s="2"/>
      <c r="X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1:120" x14ac:dyDescent="0.25">
      <c r="B13" t="s">
        <v>34</v>
      </c>
      <c r="C13" s="2"/>
      <c r="D13" s="2">
        <f>AVERAGE(D11:J11)</f>
        <v>735890.29911675211</v>
      </c>
      <c r="E13" s="2">
        <f>STDEV(D11:J11)</f>
        <v>5668.8396292851512</v>
      </c>
      <c r="F13" s="2"/>
      <c r="G13" s="2"/>
      <c r="H13" s="2"/>
      <c r="I13" s="2"/>
      <c r="J13" s="2"/>
      <c r="K13" s="2"/>
      <c r="L13" s="2"/>
      <c r="N13" t="s">
        <v>34</v>
      </c>
      <c r="O13" s="2"/>
      <c r="P13" s="2">
        <f>AVERAGE(P11:V11)</f>
        <v>682848.61239803385</v>
      </c>
      <c r="Q13" s="2">
        <f>STDEV(P11:V11)</f>
        <v>12324.312785958989</v>
      </c>
      <c r="R13" s="2"/>
      <c r="S13" s="2"/>
      <c r="T13" s="2"/>
      <c r="U13" s="2"/>
      <c r="V13" s="2"/>
      <c r="W13" s="2"/>
      <c r="X13" s="2"/>
      <c r="Z13" t="s">
        <v>34</v>
      </c>
      <c r="AA13" s="2"/>
      <c r="AB13" s="2">
        <f>AVERAGE(AB11:AH11)</f>
        <v>756334.29343753215</v>
      </c>
      <c r="AC13" s="2">
        <f>STDEV(AB11:AH11)</f>
        <v>29301.02481139062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7" spans="1:120" x14ac:dyDescent="0.25">
      <c r="D17">
        <v>1</v>
      </c>
      <c r="G17">
        <v>2</v>
      </c>
      <c r="J17">
        <v>3</v>
      </c>
      <c r="P17">
        <v>1</v>
      </c>
      <c r="S17">
        <v>2</v>
      </c>
      <c r="V17">
        <v>3</v>
      </c>
      <c r="AB17">
        <v>1</v>
      </c>
      <c r="AE17">
        <v>2</v>
      </c>
      <c r="AH17">
        <v>3</v>
      </c>
    </row>
    <row r="18" spans="1:120" x14ac:dyDescent="0.25">
      <c r="C18">
        <v>544.01</v>
      </c>
      <c r="D18">
        <v>492.15</v>
      </c>
      <c r="E18">
        <v>264</v>
      </c>
      <c r="F18">
        <v>288.11</v>
      </c>
      <c r="G18">
        <v>348.02</v>
      </c>
      <c r="H18">
        <v>220.33</v>
      </c>
      <c r="I18">
        <v>572.13</v>
      </c>
      <c r="J18">
        <v>248</v>
      </c>
      <c r="K18">
        <v>377.04</v>
      </c>
      <c r="O18">
        <v>468</v>
      </c>
      <c r="P18">
        <v>408</v>
      </c>
      <c r="Q18">
        <v>360.02</v>
      </c>
      <c r="R18">
        <v>392.08</v>
      </c>
      <c r="S18">
        <v>460.28</v>
      </c>
      <c r="T18">
        <v>452.02</v>
      </c>
      <c r="U18">
        <v>416</v>
      </c>
      <c r="V18">
        <v>488.02</v>
      </c>
      <c r="W18">
        <v>392</v>
      </c>
      <c r="AA18">
        <v>840</v>
      </c>
      <c r="AB18">
        <v>780.37</v>
      </c>
      <c r="AC18">
        <v>684</v>
      </c>
      <c r="AD18">
        <v>480.15</v>
      </c>
      <c r="AE18">
        <v>798.2</v>
      </c>
      <c r="AF18">
        <v>632.91999999999996</v>
      </c>
      <c r="AG18">
        <v>750.02</v>
      </c>
      <c r="AH18">
        <v>804</v>
      </c>
      <c r="AI18">
        <v>750.1</v>
      </c>
    </row>
    <row r="19" spans="1:120" x14ac:dyDescent="0.25">
      <c r="A19" t="s">
        <v>26</v>
      </c>
      <c r="B19" t="s">
        <v>25</v>
      </c>
      <c r="C19">
        <v>588</v>
      </c>
      <c r="D19">
        <v>508.39</v>
      </c>
      <c r="E19">
        <v>376</v>
      </c>
      <c r="F19">
        <v>556.05999999999995</v>
      </c>
      <c r="G19">
        <v>452.16</v>
      </c>
      <c r="H19">
        <v>456.44</v>
      </c>
      <c r="I19">
        <v>312.02999999999997</v>
      </c>
      <c r="J19">
        <v>336.02</v>
      </c>
      <c r="K19">
        <v>600</v>
      </c>
      <c r="M19" t="s">
        <v>26</v>
      </c>
      <c r="N19" t="s">
        <v>27</v>
      </c>
      <c r="O19">
        <v>488</v>
      </c>
      <c r="P19">
        <v>484.26</v>
      </c>
      <c r="Q19">
        <v>336.21</v>
      </c>
      <c r="R19">
        <v>388.02</v>
      </c>
      <c r="S19">
        <v>496.06</v>
      </c>
      <c r="T19">
        <v>320.10000000000002</v>
      </c>
      <c r="U19">
        <v>330</v>
      </c>
      <c r="V19">
        <v>440.05</v>
      </c>
      <c r="W19">
        <v>296.02999999999997</v>
      </c>
      <c r="Y19" t="s">
        <v>26</v>
      </c>
      <c r="Z19" t="s">
        <v>28</v>
      </c>
      <c r="AA19">
        <v>726.22</v>
      </c>
      <c r="AB19">
        <v>579.14</v>
      </c>
      <c r="AC19">
        <v>702.41</v>
      </c>
      <c r="AD19">
        <v>510.04</v>
      </c>
      <c r="AE19">
        <v>738.22</v>
      </c>
      <c r="AF19">
        <v>584.09</v>
      </c>
      <c r="AG19">
        <v>660.03</v>
      </c>
      <c r="AH19">
        <v>792.36</v>
      </c>
      <c r="AI19">
        <v>720.02</v>
      </c>
    </row>
    <row r="20" spans="1:120" x14ac:dyDescent="0.25">
      <c r="C20">
        <v>504.25</v>
      </c>
      <c r="D20">
        <v>528</v>
      </c>
      <c r="E20">
        <v>200</v>
      </c>
      <c r="F20">
        <v>304.24</v>
      </c>
      <c r="G20">
        <v>220.04</v>
      </c>
      <c r="H20">
        <v>352.09</v>
      </c>
      <c r="I20">
        <v>340.09</v>
      </c>
      <c r="J20">
        <v>392.08</v>
      </c>
      <c r="K20">
        <v>332.1</v>
      </c>
      <c r="O20">
        <v>408.02</v>
      </c>
      <c r="P20">
        <v>408.02</v>
      </c>
      <c r="Q20">
        <v>372.09</v>
      </c>
      <c r="R20">
        <v>460.02</v>
      </c>
      <c r="S20">
        <v>392.73</v>
      </c>
      <c r="T20">
        <v>436.02</v>
      </c>
      <c r="U20">
        <v>168.05</v>
      </c>
      <c r="V20">
        <v>540</v>
      </c>
      <c r="W20">
        <v>480</v>
      </c>
      <c r="AA20">
        <v>540.03</v>
      </c>
      <c r="AB20">
        <v>708.03</v>
      </c>
      <c r="AC20">
        <v>696.23</v>
      </c>
      <c r="AD20">
        <v>648.25</v>
      </c>
      <c r="AE20">
        <v>714.1</v>
      </c>
      <c r="AF20">
        <v>704.1</v>
      </c>
      <c r="AG20">
        <v>750</v>
      </c>
      <c r="AH20">
        <v>696.41</v>
      </c>
      <c r="AI20">
        <v>624.26</v>
      </c>
    </row>
    <row r="21" spans="1:120" x14ac:dyDescent="0.25">
      <c r="C21">
        <v>416.69</v>
      </c>
      <c r="D21">
        <v>540.73</v>
      </c>
      <c r="E21">
        <v>301</v>
      </c>
      <c r="F21">
        <v>428</v>
      </c>
      <c r="G21">
        <v>208</v>
      </c>
      <c r="H21">
        <v>376.53</v>
      </c>
      <c r="I21">
        <v>624.01</v>
      </c>
      <c r="J21">
        <v>428.02</v>
      </c>
      <c r="K21">
        <v>453.15</v>
      </c>
      <c r="O21">
        <v>428.3</v>
      </c>
      <c r="P21">
        <v>428.3</v>
      </c>
      <c r="Q21">
        <v>424.68</v>
      </c>
      <c r="R21">
        <v>364.35</v>
      </c>
      <c r="S21">
        <v>436.02</v>
      </c>
      <c r="T21">
        <v>340.21</v>
      </c>
      <c r="U21">
        <v>308</v>
      </c>
      <c r="V21">
        <v>504.14</v>
      </c>
      <c r="W21">
        <v>384</v>
      </c>
      <c r="AA21">
        <v>600.27</v>
      </c>
      <c r="AB21">
        <v>606.12</v>
      </c>
      <c r="AC21">
        <v>642</v>
      </c>
      <c r="AD21">
        <v>672.96</v>
      </c>
      <c r="AE21">
        <v>582.12</v>
      </c>
      <c r="AF21">
        <v>604.01</v>
      </c>
      <c r="AG21">
        <v>624.12</v>
      </c>
      <c r="AH21">
        <v>438.66</v>
      </c>
      <c r="AI21">
        <v>546.29999999999995</v>
      </c>
    </row>
    <row r="22" spans="1:120" x14ac:dyDescent="0.25">
      <c r="C22">
        <v>636.45000000000005</v>
      </c>
      <c r="D22">
        <v>504.02</v>
      </c>
      <c r="E22">
        <v>208.04</v>
      </c>
      <c r="F22">
        <v>596</v>
      </c>
      <c r="G22">
        <v>288</v>
      </c>
      <c r="H22">
        <v>352.36</v>
      </c>
      <c r="I22">
        <v>308.02999999999997</v>
      </c>
      <c r="J22">
        <v>420.08</v>
      </c>
      <c r="K22">
        <v>340.09</v>
      </c>
      <c r="O22">
        <v>452.02</v>
      </c>
      <c r="P22">
        <v>452.02</v>
      </c>
      <c r="Q22">
        <v>424.3</v>
      </c>
      <c r="R22">
        <v>436.66</v>
      </c>
      <c r="S22">
        <v>369.06</v>
      </c>
      <c r="T22">
        <v>372</v>
      </c>
      <c r="U22">
        <v>244.13</v>
      </c>
      <c r="V22">
        <v>204.04</v>
      </c>
      <c r="W22">
        <v>316.23</v>
      </c>
      <c r="AA22">
        <v>654</v>
      </c>
      <c r="AB22">
        <v>438.04</v>
      </c>
      <c r="AC22">
        <v>534.13</v>
      </c>
      <c r="AD22">
        <v>492.15</v>
      </c>
      <c r="AE22">
        <v>612.26</v>
      </c>
      <c r="AF22">
        <v>612.01</v>
      </c>
      <c r="AG22">
        <v>606.03</v>
      </c>
      <c r="AH22">
        <v>600.12</v>
      </c>
      <c r="AI22">
        <v>528.03</v>
      </c>
    </row>
    <row r="23" spans="1:120" x14ac:dyDescent="0.25">
      <c r="B23" t="s">
        <v>32</v>
      </c>
      <c r="C23" s="2">
        <f t="shared" ref="C23" si="4">AVERAGE(C18:C22)</f>
        <v>537.87999999999988</v>
      </c>
      <c r="D23" s="2">
        <f t="shared" ref="D23" si="5">AVERAGE(D18:D22)</f>
        <v>514.65800000000002</v>
      </c>
      <c r="E23" s="2">
        <f t="shared" ref="E23" si="6">AVERAGE(E18:E22)</f>
        <v>269.80799999999999</v>
      </c>
      <c r="F23" s="2">
        <f t="shared" ref="F23" si="7">AVERAGE(F18:F22)</f>
        <v>434.48199999999997</v>
      </c>
      <c r="G23" s="2">
        <f>AVERAGE(G18:G22)</f>
        <v>303.24400000000003</v>
      </c>
      <c r="H23" s="2">
        <f t="shared" ref="H23" si="8">AVERAGE(H18:H22)</f>
        <v>351.55</v>
      </c>
      <c r="I23" s="2">
        <f t="shared" ref="I23" si="9">AVERAGE(I18:I22)</f>
        <v>431.25799999999998</v>
      </c>
      <c r="J23" s="2">
        <f t="shared" ref="J23" si="10">AVERAGE(J18:J22)</f>
        <v>364.84</v>
      </c>
      <c r="K23" s="2">
        <f t="shared" ref="K23" si="11">AVERAGE(K18:K22)</f>
        <v>420.476</v>
      </c>
      <c r="L23" s="2"/>
      <c r="N23" t="s">
        <v>32</v>
      </c>
      <c r="O23" s="2">
        <f t="shared" ref="O23:W23" si="12">AVERAGE(O18:O22)</f>
        <v>448.86800000000005</v>
      </c>
      <c r="P23" s="2">
        <f t="shared" si="12"/>
        <v>436.12</v>
      </c>
      <c r="Q23" s="2">
        <f t="shared" si="12"/>
        <v>383.46</v>
      </c>
      <c r="R23" s="2">
        <f t="shared" si="12"/>
        <v>408.226</v>
      </c>
      <c r="S23" s="2">
        <f t="shared" si="12"/>
        <v>430.83000000000004</v>
      </c>
      <c r="T23" s="2">
        <f t="shared" si="12"/>
        <v>384.07</v>
      </c>
      <c r="U23" s="2">
        <f t="shared" si="12"/>
        <v>293.23599999999999</v>
      </c>
      <c r="V23" s="2">
        <f t="shared" si="12"/>
        <v>435.25</v>
      </c>
      <c r="W23" s="2">
        <f t="shared" si="12"/>
        <v>373.65199999999999</v>
      </c>
      <c r="X23" s="2"/>
      <c r="Z23" t="s">
        <v>32</v>
      </c>
      <c r="AA23" s="2">
        <f>AVERAGE(AA18:AA22)</f>
        <v>672.10400000000004</v>
      </c>
      <c r="AB23" s="2">
        <f t="shared" ref="AB23:AI23" si="13">AVERAGE(AB18:AB22)</f>
        <v>622.33999999999992</v>
      </c>
      <c r="AC23" s="2">
        <f t="shared" si="13"/>
        <v>651.75400000000002</v>
      </c>
      <c r="AD23" s="2">
        <f t="shared" si="13"/>
        <v>560.71</v>
      </c>
      <c r="AE23" s="2">
        <f t="shared" si="13"/>
        <v>688.9799999999999</v>
      </c>
      <c r="AF23" s="2">
        <f t="shared" si="13"/>
        <v>627.42600000000004</v>
      </c>
      <c r="AG23" s="2">
        <f t="shared" si="13"/>
        <v>678.04</v>
      </c>
      <c r="AH23" s="2">
        <f t="shared" si="13"/>
        <v>666.31</v>
      </c>
      <c r="AI23" s="2">
        <f t="shared" si="13"/>
        <v>633.74199999999996</v>
      </c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</row>
    <row r="24" spans="1:120" x14ac:dyDescent="0.25">
      <c r="B24" t="s">
        <v>33</v>
      </c>
      <c r="C24" s="2"/>
      <c r="D24" s="2">
        <f>AVERAGE(C23:E23)</f>
        <v>440.78199999999998</v>
      </c>
      <c r="E24" s="2"/>
      <c r="F24" s="2"/>
      <c r="G24" s="2">
        <f>AVERAGE(F23:H23)</f>
        <v>363.09200000000004</v>
      </c>
      <c r="H24" s="2"/>
      <c r="I24" s="2"/>
      <c r="J24" s="2">
        <f>AVERAGE(I23:K23)</f>
        <v>405.52466666666669</v>
      </c>
      <c r="K24" s="2"/>
      <c r="L24" s="2"/>
      <c r="N24" t="s">
        <v>33</v>
      </c>
      <c r="O24" s="2"/>
      <c r="P24" s="2">
        <f>AVERAGE(O23:Q23)</f>
        <v>422.81600000000003</v>
      </c>
      <c r="Q24" s="2"/>
      <c r="R24" s="2"/>
      <c r="S24" s="2">
        <f>AVERAGE(R23:T23)</f>
        <v>407.70866666666666</v>
      </c>
      <c r="T24" s="2"/>
      <c r="U24" s="2"/>
      <c r="V24" s="2">
        <f>AVERAGE(U23:W23)</f>
        <v>367.37933333333331</v>
      </c>
      <c r="W24" s="2"/>
      <c r="X24" s="2"/>
      <c r="Z24" t="s">
        <v>33</v>
      </c>
      <c r="AA24" s="2"/>
      <c r="AB24" s="2">
        <f>AVERAGE(AA23:AC23)</f>
        <v>648.73266666666666</v>
      </c>
      <c r="AC24" s="2"/>
      <c r="AD24" s="2"/>
      <c r="AE24" s="2">
        <f>AVERAGE(AD23:AF23)</f>
        <v>625.70533333333333</v>
      </c>
      <c r="AF24" s="2"/>
      <c r="AG24" s="2"/>
      <c r="AH24" s="2">
        <f>AVERAGE(AG23:AI23)</f>
        <v>659.36399999999992</v>
      </c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spans="1:120" x14ac:dyDescent="0.25">
      <c r="B25" t="s">
        <v>20</v>
      </c>
      <c r="C25" s="2"/>
      <c r="D25" s="2">
        <f>(D24/1856.28)*1000000</f>
        <v>237454.47885017344</v>
      </c>
      <c r="E25" s="2"/>
      <c r="F25" s="2"/>
      <c r="G25" s="2">
        <f>(G24/1856.28)*1000000</f>
        <v>195601.95660137481</v>
      </c>
      <c r="H25" s="2"/>
      <c r="I25" s="2"/>
      <c r="J25" s="2">
        <f>(J24/1856.28)*1000000</f>
        <v>218460.93620933624</v>
      </c>
      <c r="K25" s="2"/>
      <c r="L25" s="2"/>
      <c r="N25" t="s">
        <v>20</v>
      </c>
      <c r="O25" s="2"/>
      <c r="P25" s="2">
        <f>(P24/1856.28)*1000000</f>
        <v>227775.98207167024</v>
      </c>
      <c r="Q25" s="2"/>
      <c r="R25" s="2"/>
      <c r="S25" s="2">
        <f>(S24/1856.28)*1000000</f>
        <v>219637.48285100667</v>
      </c>
      <c r="T25" s="2"/>
      <c r="U25" s="2"/>
      <c r="V25" s="2">
        <f>(V24/1856.28)*1000000</f>
        <v>197911.59379691281</v>
      </c>
      <c r="W25" s="2"/>
      <c r="X25" s="2"/>
      <c r="Z25" t="s">
        <v>20</v>
      </c>
      <c r="AA25" s="2"/>
      <c r="AB25" s="2">
        <f>(AB24/1856.28)*1000000</f>
        <v>349479.9635112519</v>
      </c>
      <c r="AC25" s="2"/>
      <c r="AD25" s="2"/>
      <c r="AE25" s="2">
        <f>(AE24/1856.28)*1000000</f>
        <v>337074.86657903623</v>
      </c>
      <c r="AF25" s="2"/>
      <c r="AG25" s="2"/>
      <c r="AH25" s="2">
        <f>(AH24/1856.28)*1000000</f>
        <v>355207.1885706897</v>
      </c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O25">
        <v>24</v>
      </c>
      <c r="CP25">
        <v>348.02</v>
      </c>
      <c r="CQ25">
        <f>AVERAGE(CP25:CP29)</f>
        <v>303.24400000000003</v>
      </c>
      <c r="CR25">
        <f>(CQ25/1856.28)*1000000</f>
        <v>163361.13086387832</v>
      </c>
      <c r="CS25" s="2">
        <f>(CR4-CR25)/24</f>
        <v>23307.951027503033</v>
      </c>
      <c r="CT25">
        <v>416</v>
      </c>
      <c r="CU25">
        <f>AVERAGE(CT25:CT29)</f>
        <v>293.23599999999999</v>
      </c>
      <c r="CV25">
        <f>(CU25/1856.28)*1000000</f>
        <v>157969.70284655332</v>
      </c>
      <c r="CW25" s="2">
        <f>(CV4-CV25)/24</f>
        <v>22067.387463098243</v>
      </c>
      <c r="CX25">
        <v>632.91999999999996</v>
      </c>
      <c r="CY25">
        <f>AVERAGE(CX25:CX29)</f>
        <v>627.42600000000004</v>
      </c>
      <c r="CZ25">
        <f>(CY25/1856.28)*1000000</f>
        <v>338001.81007175642</v>
      </c>
      <c r="DA25" s="2">
        <f>(CZ4-CZ25)/24</f>
        <v>15620.084254530571</v>
      </c>
      <c r="DC25">
        <v>1382614.6666666667</v>
      </c>
      <c r="DE25" s="2">
        <f>(($DC$4-DC25)/$DC$4)*100</f>
        <v>71.722334789469699</v>
      </c>
      <c r="DF25">
        <v>1511328</v>
      </c>
      <c r="DG25" s="2">
        <f>(($DF$4-DF25)/$DF$4)*100</f>
        <v>68.875158396415586</v>
      </c>
      <c r="DH25">
        <v>1876441.3333333333</v>
      </c>
      <c r="DI25" s="2">
        <f>(($DH$4-DH25)/$DH$4)*100</f>
        <v>63.848994207052876</v>
      </c>
      <c r="DK25">
        <v>943758.66666666663</v>
      </c>
      <c r="DL25" s="2">
        <f>(($DK$4-DK25)/$DK$4)*100</f>
        <v>78.004694308649903</v>
      </c>
      <c r="DM25">
        <v>1375902.6666666667</v>
      </c>
      <c r="DN25" s="2">
        <f>(($DM$4-DM25)/$DM$4)*100</f>
        <v>67.030509559232712</v>
      </c>
      <c r="DO25">
        <v>2013282.6666666667</v>
      </c>
      <c r="DP25" s="2">
        <f>(($DO$4-DO25)/$DO$4)*100</f>
        <v>66.145439042488192</v>
      </c>
    </row>
    <row r="26" spans="1:120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O26" s="2"/>
      <c r="P26" s="2"/>
      <c r="Q26" s="2"/>
      <c r="R26" s="2"/>
      <c r="S26" s="2"/>
      <c r="T26" s="2"/>
      <c r="U26" s="2"/>
      <c r="V26" s="2"/>
      <c r="W26" s="2"/>
      <c r="X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P26">
        <v>452.16</v>
      </c>
      <c r="CS26" s="2"/>
      <c r="CT26">
        <v>330</v>
      </c>
      <c r="CW26" s="2"/>
      <c r="CX26">
        <v>584.09</v>
      </c>
      <c r="DA26" s="2"/>
      <c r="DE26" s="2"/>
      <c r="DG26" s="2"/>
      <c r="DI26" s="2"/>
      <c r="DL26" s="2"/>
      <c r="DN26" s="2"/>
      <c r="DP26" s="2"/>
    </row>
    <row r="27" spans="1:120" x14ac:dyDescent="0.25">
      <c r="B27" t="s">
        <v>34</v>
      </c>
      <c r="C27" s="2"/>
      <c r="D27" s="2">
        <f>AVERAGE(D25:J25)</f>
        <v>217172.45722029483</v>
      </c>
      <c r="E27" s="2">
        <f>STDEV(D25:J25)</f>
        <v>20955.990509289866</v>
      </c>
      <c r="F27" s="2"/>
      <c r="G27" s="2"/>
      <c r="H27" s="2"/>
      <c r="I27" s="2"/>
      <c r="J27" s="2"/>
      <c r="K27" s="2"/>
      <c r="L27" s="2"/>
      <c r="N27" t="s">
        <v>34</v>
      </c>
      <c r="O27" s="2"/>
      <c r="P27" s="2">
        <f>AVERAGE(P25:V25)</f>
        <v>215108.35290652991</v>
      </c>
      <c r="Q27" s="2">
        <f>STDEV(P25:V25)</f>
        <v>15438.755950426648</v>
      </c>
      <c r="R27" s="2"/>
      <c r="S27" s="2"/>
      <c r="T27" s="2"/>
      <c r="U27" s="2"/>
      <c r="V27" s="2"/>
      <c r="W27" s="2"/>
      <c r="X27" s="2"/>
      <c r="Z27" t="s">
        <v>34</v>
      </c>
      <c r="AA27" s="2"/>
      <c r="AB27" s="2">
        <f>AVERAGE(AB25:AH25)</f>
        <v>347254.00622032589</v>
      </c>
      <c r="AC27" s="2">
        <f>STDEV(AB25:AH25)</f>
        <v>9268.8424087379899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P27">
        <v>220.04</v>
      </c>
      <c r="CS27" s="2"/>
      <c r="CT27">
        <v>168.05</v>
      </c>
      <c r="CW27" s="2"/>
      <c r="CX27">
        <v>704.1</v>
      </c>
      <c r="DA27" s="2"/>
      <c r="DE27" s="2"/>
      <c r="DG27" s="2"/>
      <c r="DI27" s="2"/>
      <c r="DL27" s="2"/>
      <c r="DN27" s="2"/>
      <c r="DP27" s="2"/>
    </row>
    <row r="28" spans="1:120" x14ac:dyDescent="0.25">
      <c r="B28" t="s">
        <v>23</v>
      </c>
      <c r="C28" s="2"/>
      <c r="D28" s="18">
        <f>(D13-D27)/24</f>
        <v>21613.243412352385</v>
      </c>
      <c r="E28" s="2"/>
      <c r="F28" s="2"/>
      <c r="G28" s="2"/>
      <c r="H28" s="2"/>
      <c r="I28" s="2"/>
      <c r="J28" s="2"/>
      <c r="K28" s="2"/>
      <c r="L28" s="2"/>
      <c r="N28" t="s">
        <v>23</v>
      </c>
      <c r="O28" s="2"/>
      <c r="P28" s="18">
        <f>(P13-P27)/24</f>
        <v>19489.177478812664</v>
      </c>
      <c r="Q28" s="2"/>
      <c r="R28" s="2"/>
      <c r="S28" s="2"/>
      <c r="T28" s="2"/>
      <c r="U28" s="2"/>
      <c r="V28" s="2"/>
      <c r="W28" s="2"/>
      <c r="X28" s="2"/>
      <c r="Z28" t="s">
        <v>23</v>
      </c>
      <c r="AA28" s="2"/>
      <c r="AB28" s="18">
        <f>(AB13-AB27)/24</f>
        <v>17045.011967383594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P28">
        <v>208</v>
      </c>
      <c r="CS28" s="2"/>
      <c r="CT28">
        <v>308</v>
      </c>
      <c r="CW28" s="2"/>
      <c r="CX28">
        <v>604.01</v>
      </c>
      <c r="DA28" s="2"/>
      <c r="DE28" s="2"/>
      <c r="DG28" s="2"/>
      <c r="DI28" s="2"/>
      <c r="DL28" s="2"/>
      <c r="DN28" s="2"/>
      <c r="DP28" s="2"/>
    </row>
    <row r="29" spans="1:120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P29">
        <v>288</v>
      </c>
      <c r="CS29" s="2"/>
      <c r="CT29">
        <v>244.13</v>
      </c>
      <c r="CW29" s="2"/>
      <c r="CX29">
        <v>612.01</v>
      </c>
      <c r="DA29" s="2"/>
      <c r="DE29" s="2"/>
      <c r="DG29" s="2"/>
      <c r="DI29" s="2"/>
      <c r="DL29" s="2"/>
      <c r="DN29" s="2"/>
      <c r="DP29" s="2"/>
    </row>
    <row r="30" spans="1:120" x14ac:dyDescent="0.25">
      <c r="B30" t="s">
        <v>29</v>
      </c>
      <c r="D30">
        <v>1</v>
      </c>
      <c r="N30" t="s">
        <v>29</v>
      </c>
      <c r="P30" s="2">
        <f>P28/D28</f>
        <v>0.90172386934180471</v>
      </c>
      <c r="Z30" t="s">
        <v>29</v>
      </c>
      <c r="AB30" s="2">
        <f>AB28/D28</f>
        <v>0.78863739431361979</v>
      </c>
      <c r="CS30" s="2"/>
      <c r="CW30" s="2"/>
      <c r="DA30" s="2"/>
      <c r="DE30" s="2"/>
      <c r="DG30" s="2"/>
      <c r="DI30" s="2"/>
      <c r="DL30" s="2"/>
      <c r="DN30" s="2"/>
      <c r="DP30" s="2"/>
    </row>
    <row r="31" spans="1:120" x14ac:dyDescent="0.25">
      <c r="CS31" s="2"/>
      <c r="CW31" s="2"/>
      <c r="DA31" s="2"/>
      <c r="DE31" s="2"/>
      <c r="DG31" s="2"/>
      <c r="DI31" s="2"/>
      <c r="DL31" s="2"/>
      <c r="DN31" s="2"/>
      <c r="DP31" s="2"/>
    </row>
    <row r="32" spans="1:120" x14ac:dyDescent="0.25">
      <c r="CS32" s="2"/>
      <c r="CW32" s="2"/>
      <c r="DA32" s="2"/>
      <c r="DE32" s="2"/>
      <c r="DG32" s="2"/>
      <c r="DI32" s="2"/>
      <c r="DL32" s="2"/>
      <c r="DN32" s="2"/>
      <c r="DP32" s="2"/>
    </row>
    <row r="33" spans="97:120" x14ac:dyDescent="0.25">
      <c r="CS33" s="2"/>
      <c r="CW33" s="2"/>
      <c r="DA33" s="2"/>
      <c r="DE33" s="2"/>
      <c r="DG33" s="2"/>
      <c r="DI33" s="2"/>
      <c r="DL33" s="2"/>
      <c r="DN33" s="2"/>
      <c r="DP33" s="2"/>
    </row>
    <row r="34" spans="97:120" x14ac:dyDescent="0.25">
      <c r="CS34" s="2"/>
      <c r="CW34" s="2"/>
      <c r="DA34" s="2"/>
      <c r="DE34" s="2"/>
      <c r="DG34" s="2"/>
      <c r="DI34" s="2"/>
      <c r="DL34" s="2"/>
      <c r="DN34" s="2"/>
      <c r="DP34" s="2"/>
    </row>
    <row r="35" spans="97:120" x14ac:dyDescent="0.25">
      <c r="CS35" s="2"/>
      <c r="CW35" s="2"/>
      <c r="DA35" s="2"/>
      <c r="DE35" s="2"/>
      <c r="DG35" s="2"/>
      <c r="DI35" s="2"/>
      <c r="DL35" s="2"/>
      <c r="DN35" s="2"/>
      <c r="DP35" s="2"/>
    </row>
    <row r="36" spans="97:120" x14ac:dyDescent="0.25">
      <c r="CS36" s="2"/>
      <c r="CW36" s="2"/>
      <c r="DA36" s="2"/>
      <c r="DE36" s="2"/>
      <c r="DG36" s="2"/>
      <c r="DI36" s="2"/>
      <c r="DL36" s="2"/>
      <c r="DN36" s="2"/>
      <c r="DP36" s="2"/>
    </row>
    <row r="37" spans="97:120" x14ac:dyDescent="0.25">
      <c r="CS37" s="2"/>
      <c r="CW37" s="2"/>
      <c r="DA37" s="2"/>
      <c r="DE37" s="2"/>
      <c r="DG37" s="2"/>
      <c r="DI37" s="2"/>
      <c r="DL37" s="2"/>
      <c r="DN37" s="2"/>
      <c r="DP37" s="2"/>
    </row>
    <row r="38" spans="97:120" x14ac:dyDescent="0.25">
      <c r="CS38" s="2"/>
      <c r="CW38" s="2"/>
      <c r="DA38" s="2"/>
      <c r="DE38" s="2"/>
      <c r="DG38" s="2"/>
      <c r="DI38" s="2"/>
      <c r="DL38" s="2"/>
      <c r="DN38" s="2"/>
      <c r="DP38" s="2"/>
    </row>
    <row r="39" spans="97:120" x14ac:dyDescent="0.25">
      <c r="CS39" s="2"/>
      <c r="CW39" s="2"/>
      <c r="DA39" s="2"/>
      <c r="DE39" s="2"/>
      <c r="DG39" s="2"/>
      <c r="DI39" s="2"/>
      <c r="DL39" s="2"/>
      <c r="DN39" s="2"/>
      <c r="DP39" s="2"/>
    </row>
    <row r="40" spans="97:120" x14ac:dyDescent="0.25">
      <c r="CS40" s="2"/>
      <c r="CW40" s="2"/>
      <c r="DA40" s="2"/>
      <c r="DE40" s="2"/>
      <c r="DG40" s="2"/>
      <c r="DI40" s="2"/>
      <c r="DL40" s="2"/>
      <c r="DN40" s="2"/>
      <c r="DP40" s="2"/>
    </row>
    <row r="41" spans="97:120" x14ac:dyDescent="0.25">
      <c r="CS41" s="2"/>
      <c r="CW41" s="2"/>
      <c r="DA41" s="2"/>
      <c r="DE41" s="2"/>
      <c r="DG41" s="2"/>
      <c r="DI41" s="2"/>
      <c r="DL41" s="2"/>
      <c r="DN41" s="2"/>
      <c r="DP41" s="2"/>
    </row>
    <row r="42" spans="97:120" x14ac:dyDescent="0.25">
      <c r="CS42" s="2"/>
      <c r="CW42" s="2"/>
      <c r="DA42" s="2"/>
      <c r="DE42" s="2"/>
      <c r="DG42" s="2"/>
      <c r="DI42" s="2"/>
      <c r="DL42" s="2"/>
      <c r="DN42" s="2"/>
      <c r="DP42" s="2"/>
    </row>
    <row r="43" spans="97:120" x14ac:dyDescent="0.25">
      <c r="CS43" s="2"/>
      <c r="CW43" s="2"/>
      <c r="DA43" s="2"/>
      <c r="DE43" s="2"/>
      <c r="DG43" s="2"/>
      <c r="DI43" s="2"/>
      <c r="DL43" s="2"/>
      <c r="DN43" s="2"/>
      <c r="DP43" s="2"/>
    </row>
    <row r="44" spans="97:120" x14ac:dyDescent="0.25">
      <c r="CS44" s="2"/>
      <c r="CW44" s="2"/>
      <c r="DA44" s="2"/>
      <c r="DE44" s="2"/>
      <c r="DG44" s="2"/>
      <c r="DI44" s="2"/>
      <c r="DL44" s="2"/>
      <c r="DN44" s="2"/>
      <c r="DP44" s="2"/>
    </row>
    <row r="45" spans="97:120" x14ac:dyDescent="0.25">
      <c r="CS45" s="2"/>
      <c r="CW45" s="2"/>
      <c r="DA45" s="2"/>
      <c r="DE45" s="2"/>
      <c r="DG45" s="2"/>
      <c r="DI45" s="2"/>
      <c r="DL45" s="2"/>
      <c r="DN45" s="2"/>
      <c r="DP45" s="2"/>
    </row>
    <row r="46" spans="97:120" x14ac:dyDescent="0.25">
      <c r="CS46" s="2"/>
      <c r="CW46" s="2"/>
      <c r="DA46" s="2"/>
      <c r="DE46" s="2"/>
      <c r="DG46" s="2"/>
      <c r="DI46" s="2"/>
      <c r="DL46" s="2"/>
      <c r="DN46" s="2"/>
      <c r="DP46" s="2"/>
    </row>
    <row r="47" spans="97:120" x14ac:dyDescent="0.25">
      <c r="CS47" s="2"/>
      <c r="CW47" s="2"/>
      <c r="DA47" s="2"/>
      <c r="DE47" s="2"/>
      <c r="DG47" s="2"/>
      <c r="DI47" s="2"/>
      <c r="DL47" s="2"/>
      <c r="DN47" s="2"/>
      <c r="DP47" s="2"/>
    </row>
    <row r="48" spans="97:120" x14ac:dyDescent="0.25">
      <c r="CS48" s="2"/>
      <c r="CW48" s="2"/>
      <c r="DA48" s="2"/>
      <c r="DE48" s="2"/>
      <c r="DG48" s="2"/>
      <c r="DI48" s="2"/>
      <c r="DL48" s="2"/>
      <c r="DN48" s="2"/>
      <c r="DP48" s="2"/>
    </row>
    <row r="49" spans="97:120" x14ac:dyDescent="0.25">
      <c r="CS49" s="2"/>
      <c r="CW49" s="2"/>
      <c r="DA49" s="2"/>
      <c r="DE49" s="2"/>
      <c r="DG49" s="2"/>
      <c r="DI49" s="2"/>
      <c r="DL49" s="2"/>
      <c r="DN49" s="2"/>
      <c r="DP49" s="2"/>
    </row>
    <row r="50" spans="97:120" x14ac:dyDescent="0.25">
      <c r="CS50" s="2"/>
      <c r="CW50" s="2"/>
      <c r="CX50">
        <v>464.16</v>
      </c>
      <c r="DA50" s="2"/>
      <c r="DE50" s="2"/>
      <c r="DG50" s="2"/>
      <c r="DI50" s="2"/>
      <c r="DL50" s="2"/>
      <c r="DN50" s="2"/>
      <c r="DP50" s="2"/>
    </row>
    <row r="51" spans="97:120" x14ac:dyDescent="0.25">
      <c r="CS51" s="2"/>
      <c r="CW51" s="2"/>
      <c r="DA51" s="2"/>
      <c r="DE51" s="2"/>
      <c r="DG51" s="2"/>
      <c r="DI51" s="2"/>
      <c r="DL51" s="2"/>
      <c r="DN51" s="2"/>
      <c r="DP51" s="2"/>
    </row>
    <row r="56" spans="97:120" ht="15.75" thickBot="1" x14ac:dyDescent="0.3"/>
    <row r="57" spans="97:120" ht="15.75" thickBot="1" x14ac:dyDescent="0.3">
      <c r="DJ57" s="14"/>
      <c r="DK57" s="14" t="s">
        <v>19</v>
      </c>
      <c r="DL57" s="14">
        <v>1</v>
      </c>
      <c r="DM57" s="14">
        <v>2</v>
      </c>
      <c r="DN57" s="14">
        <v>3</v>
      </c>
      <c r="DO57" s="14" t="s">
        <v>3</v>
      </c>
      <c r="DP57" s="14" t="s">
        <v>4</v>
      </c>
    </row>
    <row r="58" spans="97:120" ht="15.75" thickBot="1" x14ac:dyDescent="0.3">
      <c r="DJ58" s="30" t="s">
        <v>0</v>
      </c>
      <c r="DK58" s="14">
        <v>3</v>
      </c>
      <c r="DL58" s="15" t="e">
        <f>#REF!</f>
        <v>#REF!</v>
      </c>
      <c r="DM58" s="15" t="e">
        <f>#REF!</f>
        <v>#REF!</v>
      </c>
      <c r="DN58" s="15" t="e">
        <f>#REF!</f>
        <v>#REF!</v>
      </c>
      <c r="DO58" s="15" t="e">
        <f>AVERAGE(DL58:DN58)</f>
        <v>#REF!</v>
      </c>
      <c r="DP58" s="15" t="e">
        <f>STDEV(DL58:DN58)</f>
        <v>#REF!</v>
      </c>
    </row>
    <row r="59" spans="97:120" ht="15.75" thickBot="1" x14ac:dyDescent="0.3">
      <c r="DJ59" s="30"/>
      <c r="DK59" s="14">
        <v>6</v>
      </c>
      <c r="DL59" s="15" t="e">
        <f>#REF!</f>
        <v>#REF!</v>
      </c>
      <c r="DM59" s="15" t="e">
        <f>#REF!</f>
        <v>#REF!</v>
      </c>
      <c r="DN59" s="15" t="e">
        <f>#REF!</f>
        <v>#REF!</v>
      </c>
      <c r="DO59" s="15" t="e">
        <f t="shared" ref="DO59:DO72" si="14">AVERAGE(DL59:DN59)</f>
        <v>#REF!</v>
      </c>
      <c r="DP59" s="15" t="e">
        <f t="shared" ref="DP59:DP72" si="15">STDEV(DL59:DN59)</f>
        <v>#REF!</v>
      </c>
    </row>
    <row r="60" spans="97:120" ht="15.75" thickBot="1" x14ac:dyDescent="0.3">
      <c r="DJ60" s="30"/>
      <c r="DK60" s="14">
        <v>9</v>
      </c>
      <c r="DL60" s="15" t="e">
        <f>#REF!</f>
        <v>#REF!</v>
      </c>
      <c r="DM60" s="15" t="e">
        <f>#REF!</f>
        <v>#REF!</v>
      </c>
      <c r="DN60" s="15" t="e">
        <f>#REF!</f>
        <v>#REF!</v>
      </c>
      <c r="DO60" s="15" t="e">
        <f t="shared" si="14"/>
        <v>#REF!</v>
      </c>
      <c r="DP60" s="15" t="e">
        <f t="shared" si="15"/>
        <v>#REF!</v>
      </c>
    </row>
    <row r="61" spans="97:120" ht="15.75" thickBot="1" x14ac:dyDescent="0.3">
      <c r="DJ61" s="30"/>
      <c r="DK61" s="14">
        <v>12</v>
      </c>
      <c r="DL61" s="15" t="e">
        <f>#REF!</f>
        <v>#REF!</v>
      </c>
      <c r="DM61" s="15" t="e">
        <f>#REF!</f>
        <v>#REF!</v>
      </c>
      <c r="DN61" s="15" t="e">
        <f>#REF!</f>
        <v>#REF!</v>
      </c>
      <c r="DO61" s="15" t="e">
        <f t="shared" si="14"/>
        <v>#REF!</v>
      </c>
      <c r="DP61" s="15" t="e">
        <f t="shared" si="15"/>
        <v>#REF!</v>
      </c>
    </row>
    <row r="62" spans="97:120" ht="15.75" thickBot="1" x14ac:dyDescent="0.3">
      <c r="DJ62" s="30"/>
      <c r="DK62" s="14">
        <v>24</v>
      </c>
      <c r="DL62" s="15">
        <f>CS25</f>
        <v>23307.951027503033</v>
      </c>
      <c r="DM62" s="15">
        <f>DE25</f>
        <v>71.722334789469699</v>
      </c>
      <c r="DN62" s="15">
        <f>DL25</f>
        <v>78.004694308649903</v>
      </c>
      <c r="DO62" s="15">
        <f t="shared" si="14"/>
        <v>7819.2260188670507</v>
      </c>
      <c r="DP62" s="15">
        <f t="shared" si="15"/>
        <v>13413.629697508037</v>
      </c>
    </row>
    <row r="63" spans="97:120" ht="15.75" thickBot="1" x14ac:dyDescent="0.3">
      <c r="DJ63" s="30" t="s">
        <v>16</v>
      </c>
      <c r="DK63" s="14">
        <v>3</v>
      </c>
      <c r="DL63" s="15" t="e">
        <f>#REF!</f>
        <v>#REF!</v>
      </c>
      <c r="DM63" s="15" t="e">
        <f>#REF!</f>
        <v>#REF!</v>
      </c>
      <c r="DN63" s="15" t="e">
        <f>#REF!</f>
        <v>#REF!</v>
      </c>
      <c r="DO63" s="15" t="e">
        <f t="shared" si="14"/>
        <v>#REF!</v>
      </c>
      <c r="DP63" s="15" t="e">
        <f t="shared" si="15"/>
        <v>#REF!</v>
      </c>
    </row>
    <row r="64" spans="97:120" ht="15.75" thickBot="1" x14ac:dyDescent="0.3">
      <c r="DJ64" s="30"/>
      <c r="DK64" s="14">
        <v>6</v>
      </c>
      <c r="DL64" s="15" t="e">
        <f>#REF!</f>
        <v>#REF!</v>
      </c>
      <c r="DM64" s="15" t="e">
        <f>#REF!</f>
        <v>#REF!</v>
      </c>
      <c r="DN64" s="15" t="e">
        <f>#REF!</f>
        <v>#REF!</v>
      </c>
      <c r="DO64" s="15" t="e">
        <f t="shared" si="14"/>
        <v>#REF!</v>
      </c>
      <c r="DP64" s="15" t="e">
        <f t="shared" si="15"/>
        <v>#REF!</v>
      </c>
    </row>
    <row r="65" spans="114:120" ht="15.75" thickBot="1" x14ac:dyDescent="0.3">
      <c r="DJ65" s="30"/>
      <c r="DK65" s="14">
        <v>9</v>
      </c>
      <c r="DL65" s="15" t="e">
        <f>#REF!</f>
        <v>#REF!</v>
      </c>
      <c r="DM65" s="15" t="e">
        <f>#REF!</f>
        <v>#REF!</v>
      </c>
      <c r="DN65" s="15" t="e">
        <f>#REF!</f>
        <v>#REF!</v>
      </c>
      <c r="DO65" s="15" t="e">
        <f t="shared" si="14"/>
        <v>#REF!</v>
      </c>
      <c r="DP65" s="15" t="e">
        <f t="shared" si="15"/>
        <v>#REF!</v>
      </c>
    </row>
    <row r="66" spans="114:120" ht="15.75" thickBot="1" x14ac:dyDescent="0.3">
      <c r="DJ66" s="30"/>
      <c r="DK66" s="14">
        <v>12</v>
      </c>
      <c r="DL66" s="15" t="e">
        <f>#REF!</f>
        <v>#REF!</v>
      </c>
      <c r="DM66" s="15" t="e">
        <f>#REF!</f>
        <v>#REF!</v>
      </c>
      <c r="DN66" s="15" t="e">
        <f>#REF!</f>
        <v>#REF!</v>
      </c>
      <c r="DO66" s="15" t="e">
        <f t="shared" si="14"/>
        <v>#REF!</v>
      </c>
      <c r="DP66" s="15" t="e">
        <f t="shared" si="15"/>
        <v>#REF!</v>
      </c>
    </row>
    <row r="67" spans="114:120" ht="15.75" thickBot="1" x14ac:dyDescent="0.3">
      <c r="DJ67" s="30"/>
      <c r="DK67" s="14">
        <v>24</v>
      </c>
      <c r="DL67" s="15">
        <f>CW25</f>
        <v>22067.387463098243</v>
      </c>
      <c r="DM67" s="15">
        <f>DG25</f>
        <v>68.875158396415586</v>
      </c>
      <c r="DN67" s="15">
        <f>DN25</f>
        <v>67.030509559232712</v>
      </c>
      <c r="DO67" s="15">
        <f t="shared" si="14"/>
        <v>7401.0977103512969</v>
      </c>
      <c r="DP67" s="15">
        <f t="shared" si="15"/>
        <v>12701.379538630041</v>
      </c>
    </row>
    <row r="68" spans="114:120" ht="15.75" thickBot="1" x14ac:dyDescent="0.3">
      <c r="DJ68" s="30" t="s">
        <v>17</v>
      </c>
      <c r="DK68" s="14">
        <v>3</v>
      </c>
      <c r="DL68" s="15" t="e">
        <f>#REF!</f>
        <v>#REF!</v>
      </c>
      <c r="DM68" s="15" t="e">
        <f>#REF!</f>
        <v>#REF!</v>
      </c>
      <c r="DN68" s="15" t="e">
        <f>#REF!</f>
        <v>#REF!</v>
      </c>
      <c r="DO68" s="15" t="e">
        <f t="shared" si="14"/>
        <v>#REF!</v>
      </c>
      <c r="DP68" s="15" t="e">
        <f t="shared" si="15"/>
        <v>#REF!</v>
      </c>
    </row>
    <row r="69" spans="114:120" ht="15.75" thickBot="1" x14ac:dyDescent="0.3">
      <c r="DJ69" s="30"/>
      <c r="DK69" s="14">
        <v>6</v>
      </c>
      <c r="DL69" s="15" t="e">
        <f>#REF!</f>
        <v>#REF!</v>
      </c>
      <c r="DM69" s="15" t="e">
        <f>#REF!</f>
        <v>#REF!</v>
      </c>
      <c r="DN69" s="15" t="e">
        <f>#REF!</f>
        <v>#REF!</v>
      </c>
      <c r="DO69" s="15" t="e">
        <f t="shared" si="14"/>
        <v>#REF!</v>
      </c>
      <c r="DP69" s="15" t="e">
        <f t="shared" si="15"/>
        <v>#REF!</v>
      </c>
    </row>
    <row r="70" spans="114:120" ht="15.75" thickBot="1" x14ac:dyDescent="0.3">
      <c r="DJ70" s="30"/>
      <c r="DK70" s="14">
        <v>9</v>
      </c>
      <c r="DL70" s="15" t="e">
        <f>#REF!</f>
        <v>#REF!</v>
      </c>
      <c r="DM70" s="15" t="e">
        <f>#REF!</f>
        <v>#REF!</v>
      </c>
      <c r="DN70" s="15" t="e">
        <f>#REF!</f>
        <v>#REF!</v>
      </c>
      <c r="DO70" s="15" t="e">
        <f t="shared" si="14"/>
        <v>#REF!</v>
      </c>
      <c r="DP70" s="15" t="e">
        <f t="shared" si="15"/>
        <v>#REF!</v>
      </c>
    </row>
    <row r="71" spans="114:120" ht="15.75" thickBot="1" x14ac:dyDescent="0.3">
      <c r="DJ71" s="30"/>
      <c r="DK71" s="14">
        <v>12</v>
      </c>
      <c r="DL71" s="15" t="e">
        <f>#REF!</f>
        <v>#REF!</v>
      </c>
      <c r="DM71" s="15" t="e">
        <f>#REF!</f>
        <v>#REF!</v>
      </c>
      <c r="DN71" s="15" t="e">
        <f>#REF!</f>
        <v>#REF!</v>
      </c>
      <c r="DO71" s="15" t="e">
        <f t="shared" si="14"/>
        <v>#REF!</v>
      </c>
      <c r="DP71" s="15" t="e">
        <f t="shared" si="15"/>
        <v>#REF!</v>
      </c>
    </row>
    <row r="72" spans="114:120" ht="15.75" thickBot="1" x14ac:dyDescent="0.3">
      <c r="DJ72" s="30"/>
      <c r="DK72" s="14">
        <v>24</v>
      </c>
      <c r="DL72" s="15">
        <f>DA25</f>
        <v>15620.084254530571</v>
      </c>
      <c r="DM72" s="15">
        <f>DI25</f>
        <v>63.848994207052876</v>
      </c>
      <c r="DN72" s="15">
        <f>DP25</f>
        <v>66.145439042488192</v>
      </c>
      <c r="DO72" s="15">
        <f t="shared" si="14"/>
        <v>5250.0262292600373</v>
      </c>
      <c r="DP72" s="15">
        <f t="shared" si="15"/>
        <v>8980.7337620053677</v>
      </c>
    </row>
  </sheetData>
  <mergeCells count="3">
    <mergeCell ref="DJ58:DJ62"/>
    <mergeCell ref="DJ63:DJ67"/>
    <mergeCell ref="DJ68:DJ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U87 I</vt:lpstr>
      <vt:lpstr>U87 II</vt:lpstr>
      <vt:lpstr>U87 III</vt:lpstr>
      <vt:lpstr>U87 t0 SD</vt:lpstr>
      <vt:lpstr>U87 mean</vt:lpstr>
      <vt:lpstr>U87 mean (2)</vt:lpstr>
      <vt:lpstr>wound closure %</vt:lpstr>
      <vt:lpstr>rate of cell migration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MichalO</dc:creator>
  <cp:lastModifiedBy>Michał Otręba</cp:lastModifiedBy>
  <dcterms:created xsi:type="dcterms:W3CDTF">2017-11-27T17:43:49Z</dcterms:created>
  <dcterms:modified xsi:type="dcterms:W3CDTF">2021-09-03T15:19:25Z</dcterms:modified>
</cp:coreProperties>
</file>