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sfomsgaard\Desktop\piip cr methods offline\Actually submitted after revision\NPJ Virome edition Oct 2026\"/>
    </mc:Choice>
  </mc:AlternateContent>
  <xr:revisionPtr revIDLastSave="0" documentId="13_ncr:1_{1537838A-C6AA-486A-B7DE-C3714D27733F}" xr6:coauthVersionLast="47" xr6:coauthVersionMax="47" xr10:uidLastSave="{00000000-0000-0000-0000-000000000000}"/>
  <bookViews>
    <workbookView xWindow="-98" yWindow="-98" windowWidth="21795" windowHeight="13096" activeTab="4" xr2:uid="{7EA7A89E-6071-450F-90D2-0157599FA1EE}"/>
  </bookViews>
  <sheets>
    <sheet name="Table S4-A" sheetId="2" r:id="rId1"/>
    <sheet name="Table S4-B" sheetId="1" r:id="rId2"/>
    <sheet name="Table S4-C" sheetId="5" r:id="rId3"/>
    <sheet name="Table S4-D" sheetId="3" r:id="rId4"/>
    <sheet name="Table S4-E"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5" i="3" l="1"/>
  <c r="O73" i="3"/>
  <c r="O74" i="3"/>
  <c r="O75" i="3"/>
  <c r="O76" i="3"/>
  <c r="O77" i="3"/>
  <c r="O78" i="3"/>
  <c r="O79" i="3"/>
  <c r="O80" i="3"/>
  <c r="O81" i="3"/>
  <c r="O82" i="3"/>
  <c r="O83" i="3"/>
  <c r="O72" i="3"/>
  <c r="O61" i="3"/>
  <c r="O62" i="3"/>
  <c r="O63" i="3"/>
  <c r="O64" i="3"/>
  <c r="O65" i="3"/>
  <c r="O66" i="3"/>
  <c r="O67" i="3"/>
  <c r="O68" i="3"/>
  <c r="O69" i="3"/>
  <c r="O70" i="3"/>
  <c r="O71" i="3"/>
  <c r="O60" i="3"/>
  <c r="O48" i="3"/>
  <c r="O49" i="3"/>
  <c r="O50" i="3"/>
  <c r="O51" i="3"/>
  <c r="O52" i="3"/>
  <c r="O53" i="3"/>
  <c r="O54" i="3"/>
  <c r="O55" i="3"/>
  <c r="O56" i="3"/>
  <c r="O57" i="3"/>
  <c r="O58" i="3"/>
  <c r="O59" i="3"/>
  <c r="O38" i="3"/>
  <c r="O39" i="3"/>
  <c r="O40" i="3"/>
  <c r="O41" i="3"/>
  <c r="O42" i="3"/>
  <c r="O43" i="3"/>
  <c r="O44" i="3"/>
  <c r="O45" i="3"/>
  <c r="O46" i="3"/>
  <c r="O47" i="3"/>
  <c r="O37" i="3"/>
  <c r="O26" i="3"/>
  <c r="O27" i="3"/>
  <c r="O28" i="3"/>
  <c r="O29" i="3"/>
  <c r="O30" i="3"/>
  <c r="O31" i="3"/>
  <c r="O32" i="3"/>
  <c r="O33" i="3"/>
  <c r="O34" i="3"/>
  <c r="O35" i="3"/>
  <c r="O36" i="3"/>
  <c r="O25" i="3"/>
  <c r="O6" i="3"/>
  <c r="O7" i="3"/>
  <c r="O8" i="3"/>
  <c r="O9" i="3"/>
  <c r="O10" i="3"/>
  <c r="O11" i="3"/>
  <c r="O12" i="3"/>
  <c r="O13" i="3"/>
  <c r="O14" i="3"/>
  <c r="O15" i="3"/>
  <c r="O16" i="3"/>
  <c r="O17" i="3"/>
  <c r="O18" i="3"/>
  <c r="O19" i="3"/>
  <c r="O20" i="3"/>
  <c r="O21" i="3"/>
  <c r="O22" i="3"/>
  <c r="O23" i="3"/>
  <c r="O24" i="3"/>
  <c r="O5" i="3"/>
  <c r="S17" i="3"/>
  <c r="S10" i="3"/>
  <c r="S11" i="3"/>
  <c r="S9" i="3"/>
  <c r="S7" i="3"/>
  <c r="S6" i="3"/>
  <c r="S5" i="3"/>
  <c r="P5" i="3"/>
  <c r="T24" i="3"/>
  <c r="P24" i="3"/>
  <c r="T22" i="3"/>
  <c r="P22" i="3"/>
  <c r="T21" i="3"/>
  <c r="P21" i="3"/>
  <c r="T20" i="3"/>
  <c r="P20" i="3"/>
  <c r="T19" i="3"/>
  <c r="P19" i="3"/>
  <c r="T18" i="3"/>
  <c r="P18" i="3"/>
  <c r="T17" i="3"/>
  <c r="P17" i="3"/>
  <c r="T15" i="3"/>
  <c r="P15" i="3"/>
  <c r="T14" i="3"/>
  <c r="P14" i="3"/>
  <c r="T12" i="3"/>
  <c r="P12" i="3"/>
  <c r="T11" i="3"/>
  <c r="P11" i="3"/>
  <c r="T10" i="3"/>
  <c r="P10" i="3"/>
  <c r="T9" i="3"/>
  <c r="P9" i="3"/>
  <c r="T8" i="3"/>
  <c r="P8" i="3"/>
  <c r="T7" i="3"/>
  <c r="P7" i="3"/>
  <c r="T6" i="3"/>
  <c r="P6" i="3"/>
  <c r="I28" i="1" l="1"/>
  <c r="I29" i="1"/>
  <c r="I30" i="1"/>
  <c r="I31" i="1"/>
  <c r="I32" i="1"/>
  <c r="I33" i="1"/>
  <c r="I34" i="1"/>
  <c r="I35" i="1"/>
  <c r="I36" i="1"/>
  <c r="I37" i="1"/>
  <c r="I38" i="1"/>
  <c r="I39" i="1"/>
  <c r="P18" i="1"/>
  <c r="P17" i="1"/>
  <c r="P16" i="1"/>
  <c r="P15" i="1"/>
  <c r="P14" i="1"/>
  <c r="P13" i="1"/>
  <c r="P12" i="1"/>
  <c r="P11" i="1"/>
  <c r="P10" i="1"/>
  <c r="P9" i="1"/>
  <c r="P8" i="1"/>
  <c r="O18" i="1"/>
  <c r="O15" i="1"/>
  <c r="O16" i="1"/>
  <c r="O17" i="1"/>
  <c r="O14" i="1"/>
  <c r="O13" i="1"/>
  <c r="O9" i="1"/>
  <c r="O10" i="1"/>
  <c r="O11" i="1"/>
  <c r="O12" i="1"/>
  <c r="O8" i="1"/>
  <c r="I8" i="1"/>
  <c r="H125" i="5" l="1"/>
  <c r="I125" i="5" s="1"/>
  <c r="H124" i="5"/>
  <c r="I124" i="5" s="1"/>
  <c r="H123" i="5"/>
  <c r="I123" i="5" s="1"/>
  <c r="H122" i="5"/>
  <c r="I122" i="5" s="1"/>
  <c r="H109" i="5"/>
  <c r="H108" i="5"/>
  <c r="H107" i="5"/>
  <c r="H106" i="5"/>
  <c r="H97" i="5"/>
  <c r="H96" i="5"/>
  <c r="H95" i="5"/>
  <c r="H86" i="5"/>
  <c r="H85" i="5"/>
  <c r="H84" i="5"/>
  <c r="H83" i="5"/>
  <c r="H80" i="5"/>
  <c r="H79" i="5"/>
  <c r="H78" i="5"/>
  <c r="H71" i="5"/>
  <c r="H70" i="5"/>
  <c r="H69" i="5"/>
  <c r="H68" i="5"/>
  <c r="H58" i="5"/>
  <c r="H57" i="5"/>
  <c r="H56" i="5"/>
  <c r="H49" i="5"/>
  <c r="H48" i="5"/>
  <c r="H47" i="5"/>
  <c r="H41" i="5"/>
  <c r="H40" i="5"/>
  <c r="H39" i="5"/>
  <c r="H33" i="5"/>
  <c r="H32" i="5"/>
  <c r="H31" i="5"/>
  <c r="H34" i="5" s="1"/>
  <c r="H18" i="5"/>
  <c r="H17" i="5"/>
  <c r="H16" i="5"/>
  <c r="H12" i="5"/>
  <c r="H11" i="5"/>
  <c r="I11" i="5" s="1"/>
  <c r="H10" i="5"/>
  <c r="H9" i="5"/>
  <c r="I9" i="5" s="1"/>
  <c r="F19" i="4"/>
  <c r="E19" i="4"/>
  <c r="E20" i="4" s="1"/>
  <c r="D19" i="4"/>
  <c r="C19" i="4"/>
  <c r="C20" i="4" s="1"/>
  <c r="B19" i="4"/>
  <c r="F18" i="4"/>
  <c r="E18" i="4"/>
  <c r="D18" i="4"/>
  <c r="C18" i="4"/>
  <c r="B18" i="4"/>
  <c r="F17" i="4"/>
  <c r="E17" i="4"/>
  <c r="D17" i="4"/>
  <c r="C17" i="4"/>
  <c r="B17" i="4"/>
  <c r="I19" i="1"/>
  <c r="I9" i="1"/>
  <c r="I10" i="1"/>
  <c r="I11" i="1"/>
  <c r="I12" i="1"/>
  <c r="I13" i="1"/>
  <c r="I14" i="1"/>
  <c r="I15" i="1"/>
  <c r="I16" i="1"/>
  <c r="I17" i="1"/>
  <c r="I18" i="1"/>
  <c r="D20" i="4" l="1"/>
  <c r="F20" i="4"/>
  <c r="B20" i="4"/>
  <c r="I32" i="5"/>
  <c r="I10" i="5"/>
  <c r="I33" i="5"/>
  <c r="H19" i="5"/>
  <c r="I12" i="5"/>
  <c r="I31" i="5"/>
  <c r="I34" i="5" s="1"/>
  <c r="H82" i="5"/>
  <c r="H50" i="5"/>
  <c r="I47" i="5" s="1"/>
  <c r="H111" i="5"/>
  <c r="H99" i="5"/>
  <c r="H87" i="5"/>
  <c r="H42" i="5"/>
  <c r="H72" i="5"/>
  <c r="H59" i="5"/>
  <c r="I57" i="5" s="1"/>
  <c r="I17" i="5" l="1"/>
  <c r="I16" i="5"/>
  <c r="I18" i="5"/>
  <c r="I70" i="5"/>
  <c r="I71" i="5"/>
  <c r="I69" i="5"/>
  <c r="I84" i="5"/>
  <c r="I85" i="5"/>
  <c r="I86" i="5"/>
  <c r="I83" i="5"/>
  <c r="I48" i="5"/>
  <c r="I79" i="5"/>
  <c r="I81" i="5"/>
  <c r="I78" i="5"/>
  <c r="I40" i="5"/>
  <c r="I41" i="5"/>
  <c r="I39" i="5"/>
  <c r="I42" i="5" s="1"/>
  <c r="I98" i="5"/>
  <c r="I95" i="5"/>
  <c r="I97" i="5"/>
  <c r="I99" i="5"/>
  <c r="I80" i="5"/>
  <c r="I68" i="5"/>
  <c r="I110" i="5"/>
  <c r="I111" i="5"/>
  <c r="I107" i="5"/>
  <c r="I109" i="5"/>
  <c r="I96" i="5"/>
  <c r="I56" i="5"/>
  <c r="I106" i="5"/>
  <c r="I108" i="5"/>
  <c r="I49" i="5"/>
  <c r="I58" i="5"/>
  <c r="I50" i="5" l="1"/>
  <c r="I19" i="5"/>
  <c r="I82" i="5"/>
  <c r="I59" i="5"/>
  <c r="I87" i="5"/>
  <c r="I72" i="5"/>
</calcChain>
</file>

<file path=xl/sharedStrings.xml><?xml version="1.0" encoding="utf-8"?>
<sst xmlns="http://schemas.openxmlformats.org/spreadsheetml/2006/main" count="1055" uniqueCount="260">
  <si>
    <t>Genus</t>
  </si>
  <si>
    <t>Influenza A</t>
  </si>
  <si>
    <t>Coronavirus</t>
  </si>
  <si>
    <t>Flavivirus</t>
  </si>
  <si>
    <t>Lyssavirus</t>
  </si>
  <si>
    <t>Number</t>
  </si>
  <si>
    <t>Virus</t>
  </si>
  <si>
    <t>Sample material</t>
  </si>
  <si>
    <t>Dilution factor</t>
  </si>
  <si>
    <t>Raw reads</t>
  </si>
  <si>
    <t>Unclassified</t>
  </si>
  <si>
    <t>Classified</t>
  </si>
  <si>
    <t>Classified reads (%)</t>
  </si>
  <si>
    <t>Alphainfluenzavirus</t>
  </si>
  <si>
    <t>Betacoronavirus</t>
  </si>
  <si>
    <t>Gammacoronavirus</t>
  </si>
  <si>
    <t>Orthoflavivirus</t>
  </si>
  <si>
    <t>Correctly assigned reads to genus (%)</t>
  </si>
  <si>
    <t>Incorrectly assigned reads to genus (%)</t>
  </si>
  <si>
    <t>Reads assigned to targeted subtype/species (%)</t>
  </si>
  <si>
    <t>Sum of subtybed reads</t>
  </si>
  <si>
    <t>Reads not assigned to targeted subtype/species (%)</t>
  </si>
  <si>
    <t>H1N1</t>
  </si>
  <si>
    <t>H2N2</t>
  </si>
  <si>
    <t>H3N2</t>
  </si>
  <si>
    <t>H5N1</t>
  </si>
  <si>
    <t>H7N9</t>
  </si>
  <si>
    <t>H9N2</t>
  </si>
  <si>
    <t>SARS-CoV-2</t>
  </si>
  <si>
    <t>Avian coronavirus</t>
  </si>
  <si>
    <t>Turkey coronavirus</t>
  </si>
  <si>
    <t>Dengue 1</t>
  </si>
  <si>
    <t>Dengue 2</t>
  </si>
  <si>
    <t>Dengue 4</t>
  </si>
  <si>
    <t>Japanese encephalitis virus</t>
  </si>
  <si>
    <t>Zika Virus</t>
  </si>
  <si>
    <t>Karumba</t>
  </si>
  <si>
    <t>Cell fusing agent virus</t>
  </si>
  <si>
    <t>Cacipacore virus</t>
  </si>
  <si>
    <t>Rabies</t>
  </si>
  <si>
    <t>Lagos virus</t>
  </si>
  <si>
    <t>None</t>
  </si>
  <si>
    <t>Not Detected</t>
  </si>
  <si>
    <t>NA</t>
  </si>
  <si>
    <t>Homogenized bat gut</t>
  </si>
  <si>
    <t>Homogenized mosquitoes</t>
  </si>
  <si>
    <t>Homogenized dog brain</t>
  </si>
  <si>
    <t>10^2</t>
  </si>
  <si>
    <t>10^3</t>
  </si>
  <si>
    <t>10^4</t>
  </si>
  <si>
    <t>10^5</t>
  </si>
  <si>
    <t>10^6</t>
  </si>
  <si>
    <t>10^7</t>
  </si>
  <si>
    <t>H2O</t>
  </si>
  <si>
    <t>raw</t>
  </si>
  <si>
    <t>H7N7</t>
  </si>
  <si>
    <t>Hawaii control</t>
  </si>
  <si>
    <t>New Guinea control</t>
  </si>
  <si>
    <t>JEV NAKAYAMA control</t>
  </si>
  <si>
    <t>MR766 (Daka) control</t>
  </si>
  <si>
    <t>CVS-11 control</t>
  </si>
  <si>
    <t>In vitro spiked in Washwater</t>
  </si>
  <si>
    <t>CVS-11 control spiked in homogenized dog brain</t>
  </si>
  <si>
    <t xml:space="preserve">10^2 </t>
  </si>
  <si>
    <t>Raw</t>
  </si>
  <si>
    <t>Wuhan strain control spiked in homogenized bat gut</t>
  </si>
  <si>
    <t>21.6 *orf1ab</t>
  </si>
  <si>
    <t>Hawaii control grown in vivo</t>
  </si>
  <si>
    <t>Hawaii control spiked in homogenized mosquitoes</t>
  </si>
  <si>
    <t>N/A</t>
  </si>
  <si>
    <t>Alpha-CoV</t>
  </si>
  <si>
    <t xml:space="preserve">Rectal swab </t>
  </si>
  <si>
    <t>Beta-CoV</t>
  </si>
  <si>
    <t>31.44 *N</t>
  </si>
  <si>
    <t>28.96 *N</t>
  </si>
  <si>
    <t>H5N1/H9N2</t>
  </si>
  <si>
    <t>H5N1/H9</t>
  </si>
  <si>
    <t>Air</t>
  </si>
  <si>
    <t>H5/H9</t>
  </si>
  <si>
    <t>H5</t>
  </si>
  <si>
    <t>Dog Brain</t>
  </si>
  <si>
    <t>Monkey Brain</t>
  </si>
  <si>
    <t>H5NX</t>
  </si>
  <si>
    <t>DENV-1</t>
  </si>
  <si>
    <t>Abdomen from A. albopictus</t>
  </si>
  <si>
    <t>Wing-head from A. aegypti</t>
  </si>
  <si>
    <t>Full mosquito  A. albopictus</t>
  </si>
  <si>
    <t>In vitro spiked in Chicken troat swab</t>
  </si>
  <si>
    <t>Chicken troat swab</t>
  </si>
  <si>
    <t xml:space="preserve"> </t>
  </si>
  <si>
    <t>Insect specific flavivirus</t>
  </si>
  <si>
    <t>Experiment sample number</t>
  </si>
  <si>
    <t>InfA/Flavi</t>
  </si>
  <si>
    <t>InfA/CoV</t>
  </si>
  <si>
    <t>InfA/Lyssa</t>
  </si>
  <si>
    <t>Flavi/CoV</t>
  </si>
  <si>
    <t>Flavi/Lyssa</t>
  </si>
  <si>
    <t>CoV/Lyssa</t>
  </si>
  <si>
    <t>InfA/CoV/Lyssa</t>
  </si>
  <si>
    <t>Flavi/CoV/Lyssa</t>
  </si>
  <si>
    <t>Flavi/CoV/InfA/Lyssa</t>
  </si>
  <si>
    <t>Correctly assigned read to genus (%)</t>
  </si>
  <si>
    <t>PBS</t>
  </si>
  <si>
    <t>1:1</t>
  </si>
  <si>
    <t>1:1:1</t>
  </si>
  <si>
    <t>1:1:1:1</t>
  </si>
  <si>
    <t>Description</t>
  </si>
  <si>
    <t>Number mapped reads</t>
  </si>
  <si>
    <t>Label</t>
  </si>
  <si>
    <t>Mapped summed</t>
  </si>
  <si>
    <t>LC503263</t>
  </si>
  <si>
    <t>Influenza A virus (A/duck/Japan/AQ-HE29-79/2017(H5N1)) viral cRNA, segment 7, complete sequence</t>
  </si>
  <si>
    <t>LT839616</t>
  </si>
  <si>
    <t>Rabies lyssavirus isolate 35009 genome assembly, complete genome: monopartite</t>
  </si>
  <si>
    <t>Flavi</t>
  </si>
  <si>
    <t>MH237596</t>
  </si>
  <si>
    <t>Cell fusing agent virus strain 2, complete genome</t>
  </si>
  <si>
    <t>Incorrect</t>
  </si>
  <si>
    <t>MW676384</t>
  </si>
  <si>
    <t>Influenza A virus (A/DUCK/Hunan/24/2011(H5N1)) segment 7 matrix protein 2 (M2) and matrix protein 1 (M1) genes, complete cds</t>
  </si>
  <si>
    <t>Total</t>
  </si>
  <si>
    <t>OQ714405</t>
  </si>
  <si>
    <t>Dengue virus type I isolate DBS7 polyprotein (POLY) gene, partial cds</t>
  </si>
  <si>
    <t>PP815631</t>
  </si>
  <si>
    <t>Dengue virus type 1 isolate MBC055 polyprotein (POLY) gene, partial cds</t>
  </si>
  <si>
    <t>PQ974092</t>
  </si>
  <si>
    <t>Severe acute respiratory syndrome coronavirus 2 isolate SARS-CoV-2/human/FRA/21062030147/2021 ORF1ab polyprotein (ORF1ab) gene, partial cds</t>
  </si>
  <si>
    <t>KU963489</t>
  </si>
  <si>
    <t>Lyssavirus rabies isolate SN2-62-CanineCHINA2005 nucleoprotein gene, partial cds</t>
  </si>
  <si>
    <t>KY967709</t>
  </si>
  <si>
    <t>Influenza A virus (A/heron/Guangdong/C1/2013(H5N6)) segment 7 matrix protein 2 (M2) and matrix protein 1 (M1) genes, complete cds</t>
  </si>
  <si>
    <t>MT547693</t>
  </si>
  <si>
    <t>Influenza A virus (A/Duck/Viet Nam/HU12-1378/2019(H5N1)) segment 7 matrix protein 2 (M2) and matrix protein 1 (M1) genes, complete cds</t>
  </si>
  <si>
    <t>MW100634</t>
  </si>
  <si>
    <t>Influenza A virus (A/chicken/Shanxi/04.28_TGRL001-O/2018(H5N6)) segment 7 matrix protein 2 (M2) and matrix protein 1 (M1) genes, complete cds</t>
  </si>
  <si>
    <t>MW741553</t>
  </si>
  <si>
    <t>Dengue virus type 2 isolate DENV-2 Rega Lab strain polyprotein (POLY) gene, complete cds; and sfRNA1 lncRNA gene, partial sequence</t>
  </si>
  <si>
    <t>OM968734</t>
  </si>
  <si>
    <t>Severe acute respiratory syndrome coronavirus 2 isolate SARS-CoV-2/human/USA/IL-CDC-ASC210823662/2022 ORF1ab polyprotein (ORF1ab)</t>
  </si>
  <si>
    <t>OY961196</t>
  </si>
  <si>
    <t>Severe acute respiratory syndrome coronavirus 2 genome assembly, complete genome: monopartite</t>
  </si>
  <si>
    <t>OZ225819</t>
  </si>
  <si>
    <t>Severe acute respiratory syndrome coronavirus 2 genome assembly, chromosome: 1</t>
  </si>
  <si>
    <t>OZ239612</t>
  </si>
  <si>
    <t>PP752073</t>
  </si>
  <si>
    <t>Influenza A virus (A/chicken/Vietnam/LBFecal22HV/2019(H5N6)) clone new segment 7 matrix protein 2 (M2) and matrix protein 1 (M1) genes, complete cds</t>
  </si>
  <si>
    <t>PQ409973</t>
  </si>
  <si>
    <t>Severe acute respiratory syndrome coronavirus 2 isolate SARS-CoV-2/human/USA/WA-CDC-LC1121300/2024, complete genome</t>
  </si>
  <si>
    <t>KY171627</t>
  </si>
  <si>
    <t>Influenza A virus (A/duck/Vietnam/NCVD-0033/2013(H5N1)) segment 7 matrix protein 2 (M2) and matrix protein 1 (M1) genes, complete cds</t>
  </si>
  <si>
    <t>LC717418</t>
  </si>
  <si>
    <t>Lyssavirus rabies COP RNA, complete genome</t>
  </si>
  <si>
    <t>OR632215</t>
  </si>
  <si>
    <t>Influenza A virus (A/Duck/Champasak/556/2022(H5N1)) segment 7 matrix protein 2 (M2) and matrix protein 1 (M1) genes, complete cds</t>
  </si>
  <si>
    <t>PQ105879</t>
  </si>
  <si>
    <t>Severe acute respiratory syndrome coronavirus 2 isolate SARS-CoV-2/human/CHN/GDCDC-GZ-0043/2023, complete genome</t>
  </si>
  <si>
    <t>PQ615071</t>
  </si>
  <si>
    <t>Severe acute respiratory syndrome coronavirus 2 isolate SARS-CoV-2/human/USA/FL-CDC-LC1125360/2024, complete genome</t>
  </si>
  <si>
    <t>PV031403</t>
  </si>
  <si>
    <t>Severe acute respiratory syndrome coronavirus 2 isolate SARS-CoV-2/human/USA/IL-RIPHL_15166_G/2025, complete genome</t>
  </si>
  <si>
    <t>MH807566</t>
  </si>
  <si>
    <t>Aedes flavivirus NS5 protein gene, partial cds</t>
  </si>
  <si>
    <t>MT437760</t>
  </si>
  <si>
    <t>Lyssavirus rabies isolate Bat_Rabies_India_1/2019 nucleoprotein-like (N) gene, partial sequence</t>
  </si>
  <si>
    <t>OV101235</t>
  </si>
  <si>
    <t>Severe acute respiratory syndrome coronavirus 2 isolate 1 genome assembly, chromosome: 1</t>
  </si>
  <si>
    <t>OY910501</t>
  </si>
  <si>
    <t>DQ860256</t>
  </si>
  <si>
    <t>Rabies virus isolate Bat-BA nucleoprotein (NP) mRNA, partial cds</t>
  </si>
  <si>
    <t>OV102101</t>
  </si>
  <si>
    <t>OX596940</t>
  </si>
  <si>
    <t>OX629760</t>
  </si>
  <si>
    <t>OZ241125</t>
  </si>
  <si>
    <t>PP536670</t>
  </si>
  <si>
    <t>Lyssavirus rabies isolate BHK21_N_10P nucleoprotein gene, partial cds</t>
  </si>
  <si>
    <t>PV159192</t>
  </si>
  <si>
    <t xml:space="preserve">Severe acute respiratory syndrome coronavirus 2 isolate SARS-CoV-2/human/USA/CO-CDPHE-42973077/2025 ORF1ab polyprotein (ORF1ab) </t>
  </si>
  <si>
    <t>BS015980</t>
  </si>
  <si>
    <t>Severe acute respiratory syndrome coronavirus 2 SARS-CoV-2/human/Japan/sb_ncgm_sars_cov_2_08274/2023 filenameRNA, complete genome</t>
  </si>
  <si>
    <t>ON521193</t>
  </si>
  <si>
    <t xml:space="preserve">Severe acute respiratory syndrome coronavirus 2 isolate SARS-CoV-2/human/USA/22013613/2022 ORF1ab polyprotein (ORF1ab) </t>
  </si>
  <si>
    <t>OZ237542</t>
  </si>
  <si>
    <t>OZ238222</t>
  </si>
  <si>
    <t>ON533593</t>
  </si>
  <si>
    <t>Influenza A virus (A/equine/China/67/2010(H5N1)) segment 7 matrix protein 2 (M2) and matrix protein 1 (M1) genes, complete cds</t>
  </si>
  <si>
    <t>OP236152</t>
  </si>
  <si>
    <t xml:space="preserve">Severe acute respiratory syndrome coronavirus 2 isolate SARS-CoV-2/human/USA/MI-SH_MSU-G10_I_0091_10/2022 ORF1ab polyprotein (ORF1ab) </t>
  </si>
  <si>
    <t>OP716899</t>
  </si>
  <si>
    <t xml:space="preserve">Severe acute respiratory syndrome coronavirus 2 isolate SARS-CoV-2/human/USA/NJ-PHEL-V22042897/2022 ORF1ab polyprotein (ORF1ab), </t>
  </si>
  <si>
    <t>PQ791695</t>
  </si>
  <si>
    <t xml:space="preserve">Severe acute respiratory syndrome coronavirus 2 isolate SARS-CoV-2/human/GHA/AA-NYGC-M587-TXEZ750/2021 ORF1ab polyprotein (ORF1ab), </t>
  </si>
  <si>
    <t>Severe acute respiratory syndrome coronavirus 2 isolate SARS-CoV-2/human/USA/NJ-PHEL-V22042897/2022 ORF1ab polyprotein (ORF1ab),</t>
  </si>
  <si>
    <t>OU042214</t>
  </si>
  <si>
    <t>Severe acute respiratory syndrome coronavirus 2 isolate hCoV-19/Switzerland/ZH-UZH-IMV-3ba45bdf/2021 genome assembly, chromosome: 1</t>
  </si>
  <si>
    <t>OY306622</t>
  </si>
  <si>
    <t>OZ190395</t>
  </si>
  <si>
    <t>OZ241079</t>
  </si>
  <si>
    <t>OM036970</t>
  </si>
  <si>
    <t>Severe acute respiratory syndrome coronavirus 2 isolate SARS-CoV-2/human/USA/KY-CDC-ASC210624398/2021, complete genome</t>
  </si>
  <si>
    <t>OP924701</t>
  </si>
  <si>
    <t>Severe acute respiratory syndrome coronavirus 2 isolate SARS-CoV-2/human/USA/UT-UPHL-221115329870/2022 ORF1ab polyprotein (ORF1ab),</t>
  </si>
  <si>
    <t>OV192362</t>
  </si>
  <si>
    <t>OY943240</t>
  </si>
  <si>
    <t>PV207905</t>
  </si>
  <si>
    <t xml:space="preserve">Severe acute respiratory syndrome coronavirus 2 isolate SARS-CoV-2/human/USA/MD-MDH-11336/2025 ORF1ab polyprotein (ORF1ab), </t>
  </si>
  <si>
    <t>ON666724</t>
  </si>
  <si>
    <t>Severe acute respiratory syndrome coronavirus 2 isolate SARS-CoV-2/human/USA/CO-CDPHE-2103209610/2022 ORF1ab polyprotein (ORF1ab),</t>
  </si>
  <si>
    <t>Number of classified reads (% of raw reads)</t>
  </si>
  <si>
    <t>Gamma-coronavirus</t>
  </si>
  <si>
    <t>Sample</t>
  </si>
  <si>
    <t>IBV</t>
  </si>
  <si>
    <t>M gene</t>
  </si>
  <si>
    <t>H9</t>
  </si>
  <si>
    <t>H7</t>
  </si>
  <si>
    <t>Conclusion qPCR InfA</t>
  </si>
  <si>
    <t>Cage Swab</t>
  </si>
  <si>
    <t>H5/ H9</t>
  </si>
  <si>
    <t>17570 (78.7%)</t>
  </si>
  <si>
    <t>Drinking water</t>
  </si>
  <si>
    <t>No CT</t>
  </si>
  <si>
    <t>24483 (69.0%)</t>
  </si>
  <si>
    <t>Wash water</t>
  </si>
  <si>
    <t>43016 (92.3%)</t>
  </si>
  <si>
    <t>46375 (91.0%)</t>
  </si>
  <si>
    <t>58863 (92.2%)</t>
  </si>
  <si>
    <t>3287 (64.8%)</t>
  </si>
  <si>
    <t>H5/ H9/ H7</t>
  </si>
  <si>
    <t>34593 (94.9%)</t>
  </si>
  <si>
    <t>34048 (99.6%)</t>
  </si>
  <si>
    <t>Negative control</t>
  </si>
  <si>
    <t>0 (0.0%)</t>
  </si>
  <si>
    <t>Median</t>
  </si>
  <si>
    <t>1st qurtile</t>
  </si>
  <si>
    <t>3rd quartile</t>
  </si>
  <si>
    <t>IQR</t>
  </si>
  <si>
    <r>
      <t>InfA/Flavi/</t>
    </r>
    <r>
      <rPr>
        <b/>
        <sz val="12"/>
        <color rgb="FFFF0000"/>
        <rFont val="Calibri"/>
        <family val="2"/>
        <scheme val="minor"/>
      </rPr>
      <t>CoV</t>
    </r>
  </si>
  <si>
    <r>
      <t>InfA/Flavi/</t>
    </r>
    <r>
      <rPr>
        <b/>
        <sz val="12"/>
        <color rgb="FFFF0000"/>
        <rFont val="Calibri"/>
        <family val="2"/>
        <scheme val="minor"/>
      </rPr>
      <t>Lyssa</t>
    </r>
  </si>
  <si>
    <t>Percentage of classified reads</t>
  </si>
  <si>
    <t>3x cutoff</t>
  </si>
  <si>
    <t>Virus Mixture</t>
  </si>
  <si>
    <t>Alphainfluenzavirus/Orthoflavivirus</t>
  </si>
  <si>
    <t>Alphainfluenzavirus/Coronavirus</t>
  </si>
  <si>
    <t>Orthoflavivirus/Coronavirus</t>
  </si>
  <si>
    <t>Alphainfluenzavirus/Orthoflavivirus/Coronavirus</t>
  </si>
  <si>
    <t>Alphainfluenzavirus/Lyssavirus</t>
  </si>
  <si>
    <t>Orthoflavivirus/Lyssavirus</t>
  </si>
  <si>
    <t>Alphainfluenzavirus/Orthoflavivirus/Lyssavirus</t>
  </si>
  <si>
    <t>Alphainfluenzavirus/Coronavirus/Lyssavirus</t>
  </si>
  <si>
    <t>Orthoflavivirus/Coronavirus/Lyssavirus</t>
  </si>
  <si>
    <t>Orthoflavivirus/Coronavirus/Alphainfluenzavirus/Lyssavirus</t>
  </si>
  <si>
    <t>BLAST (nr/nt) search Accession number Hits</t>
  </si>
  <si>
    <t>Cq value</t>
  </si>
  <si>
    <t>RT-qPCR Cq-values for targeted genes</t>
  </si>
  <si>
    <t>Rabies lyssavirus</t>
  </si>
  <si>
    <t>Sum of correctly subtyped reads</t>
  </si>
  <si>
    <t>Correctly assigned reads to genus</t>
  </si>
  <si>
    <t>Poultry Throat Swab</t>
  </si>
  <si>
    <t xml:space="preserve">Human Nasopharyngal Swab </t>
  </si>
  <si>
    <t>Total Alphainfluenza reads</t>
  </si>
  <si>
    <t>Alphainfluenzavirus Subtype reads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</si>
</sst>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7" x14ac:knownFonts="1">
    <font>
      <sz val="11"/>
      <color theme="1"/>
      <name val="Calibri"/>
      <family val="2"/>
      <scheme val="minor"/>
    </font>
    <font>
      <sz val="11"/>
      <color theme="1"/>
      <name val="Calibri"/>
      <family val="2"/>
      <scheme val="minor"/>
    </font>
    <font>
      <sz val="11"/>
      <color rgb="FF006100"/>
      <name val="Calibri"/>
      <family val="2"/>
      <scheme val="minor"/>
    </font>
    <font>
      <b/>
      <sz val="11"/>
      <color theme="1"/>
      <name val="Calibri"/>
      <family val="2"/>
      <scheme val="minor"/>
    </font>
    <font>
      <sz val="14"/>
      <color theme="1"/>
      <name val="Calibri"/>
      <family val="2"/>
      <scheme val="minor"/>
    </font>
    <font>
      <sz val="14"/>
      <name val="Calibri"/>
      <family val="2"/>
      <scheme val="minor"/>
    </font>
    <font>
      <sz val="12"/>
      <name val="Calibri"/>
      <family val="2"/>
      <scheme val="minor"/>
    </font>
    <font>
      <sz val="12"/>
      <color theme="1"/>
      <name val="Calibri"/>
      <family val="2"/>
      <scheme val="minor"/>
    </font>
    <font>
      <b/>
      <sz val="12"/>
      <color theme="1"/>
      <name val="Calibri"/>
      <family val="2"/>
      <scheme val="minor"/>
    </font>
    <font>
      <sz val="12"/>
      <name val="Microsoft Sans Serif"/>
      <family val="2"/>
    </font>
    <font>
      <b/>
      <sz val="12"/>
      <color rgb="FFFF0000"/>
      <name val="Calibri"/>
      <family val="2"/>
      <scheme val="minor"/>
    </font>
    <font>
      <b/>
      <sz val="12"/>
      <name val="Calibri"/>
      <family val="2"/>
      <scheme val="minor"/>
    </font>
    <font>
      <sz val="12"/>
      <name val="Arial"/>
      <family val="2"/>
    </font>
    <font>
      <sz val="12"/>
      <color rgb="FF000000"/>
      <name val="Calibri"/>
      <family val="2"/>
      <scheme val="minor"/>
    </font>
    <font>
      <sz val="12"/>
      <color rgb="FF000000"/>
      <name val="Calibri"/>
      <family val="2"/>
    </font>
    <font>
      <sz val="12"/>
      <name val="Calibri"/>
      <family val="2"/>
    </font>
    <font>
      <i/>
      <sz val="12"/>
      <name val="Calibri"/>
      <family val="2"/>
      <scheme val="minor"/>
    </font>
  </fonts>
  <fills count="3">
    <fill>
      <patternFill patternType="none"/>
    </fill>
    <fill>
      <patternFill patternType="gray125"/>
    </fill>
    <fill>
      <patternFill patternType="solid">
        <fgColor rgb="FFC6EFCE"/>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top style="medium">
        <color indexed="64"/>
      </top>
      <bottom/>
      <diagonal/>
    </border>
    <border>
      <left/>
      <right/>
      <top style="medium">
        <color indexed="64"/>
      </top>
      <bottom/>
      <diagonal/>
    </border>
    <border>
      <left style="thin">
        <color auto="1"/>
      </left>
      <right/>
      <top style="medium">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auto="1"/>
      </top>
      <bottom style="medium">
        <color auto="1"/>
      </bottom>
      <diagonal/>
    </border>
    <border>
      <left style="thin">
        <color auto="1"/>
      </left>
      <right/>
      <top style="thin">
        <color auto="1"/>
      </top>
      <bottom style="medium">
        <color auto="1"/>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auto="1"/>
      </bottom>
      <diagonal/>
    </border>
    <border>
      <left style="medium">
        <color indexed="64"/>
      </left>
      <right/>
      <top style="thin">
        <color indexed="64"/>
      </top>
      <bottom style="thin">
        <color indexed="64"/>
      </bottom>
      <diagonal/>
    </border>
    <border>
      <left style="medium">
        <color indexed="64"/>
      </left>
      <right/>
      <top style="thin">
        <color auto="1"/>
      </top>
      <bottom style="medium">
        <color auto="1"/>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s>
  <cellStyleXfs count="3">
    <xf numFmtId="0" fontId="0" fillId="0" borderId="0"/>
    <xf numFmtId="0" fontId="2" fillId="2" borderId="0" applyNumberFormat="0" applyBorder="0" applyAlignment="0" applyProtection="0"/>
    <xf numFmtId="0" fontId="1" fillId="0" borderId="0"/>
  </cellStyleXfs>
  <cellXfs count="251">
    <xf numFmtId="0" fontId="0" fillId="0" borderId="0" xfId="0"/>
    <xf numFmtId="0" fontId="0" fillId="0" borderId="0" xfId="0" applyAlignment="1">
      <alignment horizontal="center"/>
    </xf>
    <xf numFmtId="0" fontId="6" fillId="0" borderId="1" xfId="0" applyFont="1" applyBorder="1" applyAlignment="1">
      <alignment horizontal="center"/>
    </xf>
    <xf numFmtId="0" fontId="6" fillId="0" borderId="1" xfId="0" applyFont="1" applyBorder="1" applyAlignment="1">
      <alignment horizontal="center" wrapText="1"/>
    </xf>
    <xf numFmtId="0" fontId="6" fillId="0" borderId="8" xfId="0" applyFont="1" applyBorder="1" applyAlignment="1">
      <alignment horizontal="center"/>
    </xf>
    <xf numFmtId="0" fontId="6" fillId="0" borderId="8" xfId="0" applyFont="1" applyBorder="1" applyAlignment="1">
      <alignment horizontal="center" wrapText="1"/>
    </xf>
    <xf numFmtId="0" fontId="6" fillId="0" borderId="5" xfId="0" applyFont="1" applyBorder="1" applyAlignment="1">
      <alignment horizontal="center"/>
    </xf>
    <xf numFmtId="0" fontId="6" fillId="0" borderId="5" xfId="0" applyFont="1" applyBorder="1" applyAlignment="1">
      <alignment horizontal="center" wrapText="1"/>
    </xf>
    <xf numFmtId="0" fontId="0" fillId="0" borderId="15" xfId="0" applyBorder="1"/>
    <xf numFmtId="0" fontId="0" fillId="0" borderId="16" xfId="0" applyBorder="1"/>
    <xf numFmtId="2" fontId="0" fillId="0" borderId="0" xfId="0" applyNumberFormat="1" applyAlignment="1">
      <alignment horizontal="center"/>
    </xf>
    <xf numFmtId="0" fontId="4" fillId="0" borderId="0" xfId="0" applyFont="1" applyAlignment="1">
      <alignment horizontal="left"/>
    </xf>
    <xf numFmtId="0" fontId="7" fillId="0" borderId="0" xfId="0" applyFont="1" applyAlignment="1">
      <alignment horizontal="center"/>
    </xf>
    <xf numFmtId="0" fontId="7" fillId="0" borderId="1" xfId="0" applyFont="1" applyBorder="1" applyAlignment="1">
      <alignment horizontal="center"/>
    </xf>
    <xf numFmtId="0" fontId="6" fillId="0" borderId="1" xfId="0" applyFont="1" applyBorder="1" applyAlignment="1">
      <alignment wrapText="1"/>
    </xf>
    <xf numFmtId="0" fontId="6" fillId="0" borderId="1" xfId="0" applyFont="1" applyBorder="1" applyAlignment="1">
      <alignment horizontal="center" vertical="center"/>
    </xf>
    <xf numFmtId="165" fontId="9" fillId="0" borderId="1" xfId="0" applyNumberFormat="1" applyFont="1" applyBorder="1" applyAlignment="1">
      <alignment horizontal="center" vertical="center"/>
    </xf>
    <xf numFmtId="0" fontId="6" fillId="0" borderId="1" xfId="1" applyFont="1" applyFill="1" applyBorder="1" applyAlignment="1">
      <alignment horizontal="center"/>
    </xf>
    <xf numFmtId="0" fontId="7" fillId="0" borderId="1" xfId="2" applyFont="1" applyBorder="1" applyAlignment="1">
      <alignment horizontal="center"/>
    </xf>
    <xf numFmtId="165" fontId="6" fillId="0" borderId="1" xfId="0" applyNumberFormat="1" applyFont="1" applyBorder="1" applyAlignment="1">
      <alignment horizontal="center"/>
    </xf>
    <xf numFmtId="0" fontId="6" fillId="0" borderId="1" xfId="0" applyFont="1" applyBorder="1" applyAlignment="1">
      <alignment horizontal="center" vertical="center" wrapText="1"/>
    </xf>
    <xf numFmtId="0" fontId="7" fillId="0" borderId="1" xfId="0" applyFont="1" applyBorder="1" applyAlignment="1">
      <alignment horizontal="center" wrapText="1"/>
    </xf>
    <xf numFmtId="49" fontId="7" fillId="0" borderId="1" xfId="0" applyNumberFormat="1" applyFont="1" applyBorder="1" applyAlignment="1">
      <alignment horizontal="center"/>
    </xf>
    <xf numFmtId="0" fontId="0" fillId="0" borderId="0" xfId="0" applyFill="1"/>
    <xf numFmtId="0" fontId="0" fillId="0" borderId="0" xfId="0" applyFill="1" applyAlignment="1">
      <alignment horizontal="center"/>
    </xf>
    <xf numFmtId="0" fontId="0" fillId="0" borderId="0" xfId="0" applyFill="1" applyBorder="1"/>
    <xf numFmtId="0" fontId="0" fillId="0" borderId="0" xfId="0" applyBorder="1"/>
    <xf numFmtId="0" fontId="0" fillId="0" borderId="15" xfId="0" applyFill="1" applyBorder="1"/>
    <xf numFmtId="2" fontId="0" fillId="0" borderId="0" xfId="0" applyNumberFormat="1" applyBorder="1"/>
    <xf numFmtId="0" fontId="0" fillId="0" borderId="16" xfId="0" applyBorder="1" applyAlignment="1">
      <alignment horizontal="center"/>
    </xf>
    <xf numFmtId="0" fontId="0" fillId="0" borderId="19" xfId="0" applyFill="1" applyBorder="1"/>
    <xf numFmtId="0" fontId="0" fillId="0" borderId="19" xfId="0" applyBorder="1"/>
    <xf numFmtId="2" fontId="0" fillId="0" borderId="19" xfId="0" applyNumberFormat="1" applyBorder="1" applyAlignment="1">
      <alignment horizontal="center"/>
    </xf>
    <xf numFmtId="2" fontId="0" fillId="0" borderId="0" xfId="0" applyNumberFormat="1" applyBorder="1" applyAlignment="1">
      <alignment horizontal="center"/>
    </xf>
    <xf numFmtId="0" fontId="0" fillId="0" borderId="0" xfId="0" applyBorder="1" applyAlignment="1">
      <alignment horizontal="center"/>
    </xf>
    <xf numFmtId="2" fontId="0" fillId="0" borderId="16" xfId="0" applyNumberFormat="1" applyBorder="1" applyAlignment="1">
      <alignment horizontal="center"/>
    </xf>
    <xf numFmtId="0" fontId="0" fillId="0" borderId="16" xfId="0" applyFill="1" applyBorder="1"/>
    <xf numFmtId="0" fontId="3" fillId="0" borderId="0" xfId="0" applyFont="1" applyBorder="1" applyAlignment="1">
      <alignment horizontal="center"/>
    </xf>
    <xf numFmtId="0" fontId="11" fillId="0" borderId="1" xfId="0" applyFont="1" applyBorder="1" applyAlignment="1">
      <alignment horizontal="center" wrapText="1"/>
    </xf>
    <xf numFmtId="0" fontId="11" fillId="0" borderId="14" xfId="0" applyFont="1" applyFill="1" applyBorder="1" applyAlignment="1">
      <alignment horizontal="center" wrapText="1"/>
    </xf>
    <xf numFmtId="0" fontId="7" fillId="0" borderId="0" xfId="0" applyFont="1"/>
    <xf numFmtId="0" fontId="11" fillId="0" borderId="1" xfId="0" applyFont="1" applyFill="1" applyBorder="1" applyAlignment="1">
      <alignment horizontal="center" wrapText="1"/>
    </xf>
    <xf numFmtId="0" fontId="0" fillId="0" borderId="1" xfId="0" applyFill="1" applyBorder="1"/>
    <xf numFmtId="0" fontId="0" fillId="0" borderId="1" xfId="0" applyFill="1" applyBorder="1" applyAlignment="1">
      <alignment wrapText="1"/>
    </xf>
    <xf numFmtId="0" fontId="0" fillId="0" borderId="5" xfId="0" applyFill="1" applyBorder="1"/>
    <xf numFmtId="0" fontId="0" fillId="0" borderId="5" xfId="0" applyFill="1" applyBorder="1" applyAlignment="1">
      <alignment wrapText="1"/>
    </xf>
    <xf numFmtId="0" fontId="0" fillId="0" borderId="8" xfId="0" applyFill="1" applyBorder="1"/>
    <xf numFmtId="0" fontId="0" fillId="0" borderId="8" xfId="0" applyFill="1" applyBorder="1" applyAlignment="1">
      <alignment wrapText="1"/>
    </xf>
    <xf numFmtId="0" fontId="0" fillId="0" borderId="2" xfId="0" applyFill="1" applyBorder="1"/>
    <xf numFmtId="0" fontId="0" fillId="0" borderId="24" xfId="0" applyFill="1" applyBorder="1"/>
    <xf numFmtId="0" fontId="0" fillId="0" borderId="24" xfId="0" applyFill="1" applyBorder="1" applyAlignment="1">
      <alignment wrapText="1"/>
    </xf>
    <xf numFmtId="0" fontId="8" fillId="0" borderId="1" xfId="0" applyFont="1" applyBorder="1" applyAlignment="1">
      <alignment horizontal="center" wrapText="1"/>
    </xf>
    <xf numFmtId="0" fontId="6" fillId="0" borderId="6" xfId="0" applyFont="1" applyBorder="1" applyAlignment="1">
      <alignment horizontal="center"/>
    </xf>
    <xf numFmtId="0" fontId="6" fillId="0" borderId="6" xfId="1" applyFont="1" applyFill="1" applyBorder="1" applyAlignment="1">
      <alignment horizontal="center"/>
    </xf>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center" wrapText="1"/>
    </xf>
    <xf numFmtId="0" fontId="7" fillId="0" borderId="6" xfId="2" applyFont="1" applyBorder="1" applyAlignment="1">
      <alignment horizontal="center"/>
    </xf>
    <xf numFmtId="0" fontId="6" fillId="0" borderId="24" xfId="0" applyFont="1" applyBorder="1" applyAlignment="1">
      <alignment horizontal="center"/>
    </xf>
    <xf numFmtId="0" fontId="6" fillId="0" borderId="24" xfId="0" applyFont="1" applyBorder="1" applyAlignment="1">
      <alignment horizontal="center" wrapText="1"/>
    </xf>
    <xf numFmtId="0" fontId="6" fillId="0" borderId="24" xfId="0" applyFont="1" applyBorder="1" applyAlignment="1">
      <alignment wrapText="1"/>
    </xf>
    <xf numFmtId="0" fontId="6" fillId="0" borderId="0" xfId="0" applyFont="1" applyBorder="1" applyAlignment="1">
      <alignment horizontal="center"/>
    </xf>
    <xf numFmtId="0" fontId="6" fillId="0" borderId="0" xfId="1" applyFont="1" applyFill="1" applyBorder="1"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7" fillId="0" borderId="0" xfId="2" applyFont="1" applyBorder="1" applyAlignment="1">
      <alignment horizontal="center"/>
    </xf>
    <xf numFmtId="0" fontId="7" fillId="0" borderId="0" xfId="0" applyFont="1" applyBorder="1" applyAlignment="1">
      <alignment horizontal="center"/>
    </xf>
    <xf numFmtId="164" fontId="7" fillId="0" borderId="0" xfId="0" applyNumberFormat="1" applyFont="1" applyFill="1" applyBorder="1" applyAlignment="1">
      <alignment horizontal="center"/>
    </xf>
    <xf numFmtId="0" fontId="6" fillId="0" borderId="0" xfId="0" applyFont="1" applyFill="1" applyBorder="1" applyAlignment="1">
      <alignment horizont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center" wrapText="1"/>
    </xf>
    <xf numFmtId="2" fontId="7" fillId="0" borderId="0" xfId="0" applyNumberFormat="1" applyFont="1" applyFill="1" applyBorder="1" applyAlignment="1">
      <alignment horizontal="center"/>
    </xf>
    <xf numFmtId="0" fontId="7" fillId="0" borderId="0" xfId="2" applyFont="1" applyFill="1" applyBorder="1" applyAlignment="1">
      <alignment horizontal="center"/>
    </xf>
    <xf numFmtId="0" fontId="7" fillId="0" borderId="0" xfId="0" applyFont="1" applyFill="1" applyAlignment="1">
      <alignment horizontal="center"/>
    </xf>
    <xf numFmtId="0" fontId="6" fillId="0" borderId="2" xfId="0" applyFont="1" applyBorder="1" applyAlignment="1"/>
    <xf numFmtId="0" fontId="6" fillId="0" borderId="3" xfId="0" applyFont="1" applyBorder="1" applyAlignment="1"/>
    <xf numFmtId="0" fontId="6" fillId="0" borderId="4" xfId="0" applyFont="1" applyBorder="1" applyAlignment="1"/>
    <xf numFmtId="0" fontId="6" fillId="0" borderId="1" xfId="0" applyFont="1" applyFill="1" applyBorder="1" applyAlignment="1">
      <alignment horizontal="center"/>
    </xf>
    <xf numFmtId="0" fontId="8" fillId="0" borderId="1" xfId="0" applyFont="1" applyFill="1" applyBorder="1" applyAlignment="1">
      <alignment horizontal="center" wrapText="1"/>
    </xf>
    <xf numFmtId="0" fontId="6" fillId="0" borderId="1" xfId="0" applyFont="1" applyFill="1" applyBorder="1" applyAlignment="1">
      <alignment horizontal="center" wrapText="1"/>
    </xf>
    <xf numFmtId="0" fontId="6" fillId="0" borderId="1" xfId="0" applyFont="1" applyFill="1" applyBorder="1" applyAlignment="1">
      <alignment wrapText="1"/>
    </xf>
    <xf numFmtId="2" fontId="7" fillId="0" borderId="1" xfId="0" applyNumberFormat="1" applyFont="1" applyFill="1" applyBorder="1" applyAlignment="1">
      <alignment horizontal="center"/>
    </xf>
    <xf numFmtId="2" fontId="6" fillId="0" borderId="1" xfId="0" applyNumberFormat="1" applyFont="1" applyFill="1" applyBorder="1" applyAlignment="1">
      <alignment horizontal="center"/>
    </xf>
    <xf numFmtId="0" fontId="6" fillId="0" borderId="6" xfId="0" applyFont="1" applyFill="1" applyBorder="1" applyAlignment="1">
      <alignment horizontal="center" wrapText="1"/>
    </xf>
    <xf numFmtId="2" fontId="7" fillId="0" borderId="6" xfId="0" applyNumberFormat="1" applyFont="1" applyFill="1" applyBorder="1" applyAlignment="1">
      <alignment horizontal="center"/>
    </xf>
    <xf numFmtId="0" fontId="6" fillId="0" borderId="6" xfId="0" applyFont="1" applyFill="1" applyBorder="1" applyAlignment="1">
      <alignment horizontal="center"/>
    </xf>
    <xf numFmtId="0" fontId="6" fillId="0" borderId="24" xfId="0" applyFont="1" applyFill="1" applyBorder="1" applyAlignment="1">
      <alignment horizontal="center"/>
    </xf>
    <xf numFmtId="0" fontId="8" fillId="0" borderId="24" xfId="0" applyFont="1" applyFill="1" applyBorder="1" applyAlignment="1">
      <alignment horizontal="center" wrapText="1"/>
    </xf>
    <xf numFmtId="0" fontId="6" fillId="0" borderId="24" xfId="0" applyFont="1" applyFill="1" applyBorder="1" applyAlignment="1">
      <alignment horizontal="center" wrapText="1"/>
    </xf>
    <xf numFmtId="0" fontId="6" fillId="0" borderId="24" xfId="0" applyFont="1" applyFill="1" applyBorder="1" applyAlignment="1">
      <alignment wrapText="1"/>
    </xf>
    <xf numFmtId="0" fontId="7" fillId="0" borderId="1" xfId="0" applyFont="1" applyFill="1" applyBorder="1" applyAlignment="1">
      <alignment horizontal="center" wrapText="1"/>
    </xf>
    <xf numFmtId="164" fontId="7" fillId="0" borderId="1" xfId="0" applyNumberFormat="1" applyFont="1" applyFill="1" applyBorder="1" applyAlignment="1">
      <alignment horizontal="center"/>
    </xf>
    <xf numFmtId="0" fontId="7" fillId="0" borderId="1" xfId="0" applyFont="1" applyFill="1" applyBorder="1" applyAlignment="1">
      <alignment horizontal="center"/>
    </xf>
    <xf numFmtId="0" fontId="7" fillId="0" borderId="0" xfId="0" applyFont="1" applyAlignment="1">
      <alignment horizontal="left"/>
    </xf>
    <xf numFmtId="0" fontId="7" fillId="0" borderId="6" xfId="0" applyFont="1" applyBorder="1" applyAlignment="1">
      <alignment horizontal="center" vertical="center" wrapText="1"/>
    </xf>
    <xf numFmtId="0" fontId="7" fillId="0" borderId="0" xfId="0" applyFont="1" applyAlignment="1">
      <alignment horizontal="center" vertical="center"/>
    </xf>
    <xf numFmtId="0" fontId="7" fillId="0" borderId="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6" fillId="0" borderId="5" xfId="0" applyFont="1" applyBorder="1" applyAlignment="1">
      <alignment horizontal="center" vertical="center" wrapText="1"/>
    </xf>
    <xf numFmtId="0" fontId="7" fillId="0" borderId="5" xfId="0" applyFont="1" applyBorder="1" applyAlignment="1">
      <alignment horizontal="center"/>
    </xf>
    <xf numFmtId="0" fontId="7" fillId="0" borderId="13" xfId="0" applyFont="1" applyBorder="1" applyAlignment="1">
      <alignment horizontal="center"/>
    </xf>
    <xf numFmtId="164" fontId="12" fillId="0" borderId="8" xfId="0" applyNumberFormat="1" applyFont="1" applyBorder="1" applyAlignment="1">
      <alignment horizontal="center"/>
    </xf>
    <xf numFmtId="0" fontId="6" fillId="0" borderId="9" xfId="0" applyFont="1" applyBorder="1" applyAlignment="1">
      <alignment horizontal="center"/>
    </xf>
    <xf numFmtId="164" fontId="12" fillId="0" borderId="1" xfId="0" applyNumberFormat="1" applyFont="1" applyBorder="1" applyAlignment="1">
      <alignment horizontal="center"/>
    </xf>
    <xf numFmtId="0" fontId="6" fillId="0" borderId="11" xfId="0" applyFont="1" applyBorder="1" applyAlignment="1">
      <alignment horizontal="center"/>
    </xf>
    <xf numFmtId="0" fontId="6" fillId="0" borderId="13" xfId="0" applyFont="1" applyBorder="1" applyAlignment="1">
      <alignment horizontal="center"/>
    </xf>
    <xf numFmtId="0" fontId="6" fillId="0" borderId="8" xfId="0" applyFont="1" applyBorder="1" applyAlignment="1">
      <alignment horizontal="center" vertical="center" wrapText="1"/>
    </xf>
    <xf numFmtId="164" fontId="6" fillId="0" borderId="8" xfId="0" applyNumberFormat="1" applyFont="1" applyBorder="1" applyAlignment="1">
      <alignment horizontal="center"/>
    </xf>
    <xf numFmtId="164" fontId="6" fillId="0" borderId="1" xfId="0" applyNumberFormat="1" applyFont="1" applyBorder="1" applyAlignment="1">
      <alignment horizontal="center"/>
    </xf>
    <xf numFmtId="164" fontId="6" fillId="0" borderId="5" xfId="0" applyNumberFormat="1" applyFont="1" applyBorder="1" applyAlignment="1">
      <alignment horizontal="center"/>
    </xf>
    <xf numFmtId="0" fontId="6" fillId="0" borderId="5" xfId="0" applyFont="1" applyBorder="1" applyAlignment="1">
      <alignment horizontal="center" vertical="center"/>
    </xf>
    <xf numFmtId="0" fontId="8" fillId="0" borderId="0" xfId="0" applyFont="1" applyFill="1" applyAlignment="1">
      <alignment horizontal="center"/>
    </xf>
    <xf numFmtId="0" fontId="6" fillId="0" borderId="4" xfId="0" applyFont="1" applyFill="1" applyBorder="1" applyAlignment="1">
      <alignment horizontal="center"/>
    </xf>
    <xf numFmtId="0" fontId="7" fillId="0" borderId="6"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6" xfId="0" applyFont="1" applyFill="1" applyBorder="1" applyAlignment="1">
      <alignment horizontal="center" vertical="center" wrapText="1"/>
    </xf>
    <xf numFmtId="0" fontId="7" fillId="0" borderId="1" xfId="0" applyFont="1" applyBorder="1" applyAlignment="1">
      <alignment wrapText="1"/>
    </xf>
    <xf numFmtId="164" fontId="7" fillId="0" borderId="1" xfId="0" applyNumberFormat="1" applyFont="1" applyBorder="1" applyAlignment="1">
      <alignment horizontal="center" wrapText="1"/>
    </xf>
    <xf numFmtId="0" fontId="8" fillId="0" borderId="1" xfId="0" applyFont="1" applyBorder="1" applyAlignment="1">
      <alignment wrapText="1"/>
    </xf>
    <xf numFmtId="0" fontId="11" fillId="0" borderId="1" xfId="0" applyFont="1" applyBorder="1" applyAlignment="1">
      <alignment wrapText="1"/>
    </xf>
    <xf numFmtId="0" fontId="7" fillId="0" borderId="5" xfId="0" applyFont="1" applyBorder="1" applyAlignment="1">
      <alignment horizontal="center" wrapText="1"/>
    </xf>
    <xf numFmtId="164" fontId="7" fillId="0" borderId="5" xfId="0" applyNumberFormat="1" applyFont="1" applyBorder="1" applyAlignment="1">
      <alignment horizontal="center" wrapText="1"/>
    </xf>
    <xf numFmtId="0" fontId="7" fillId="0" borderId="25" xfId="0" applyFont="1" applyFill="1" applyBorder="1" applyAlignment="1">
      <alignment horizontal="center"/>
    </xf>
    <xf numFmtId="0" fontId="7" fillId="0" borderId="24" xfId="0" applyFont="1" applyFill="1" applyBorder="1" applyAlignment="1">
      <alignment horizontal="center"/>
    </xf>
    <xf numFmtId="0" fontId="13" fillId="0" borderId="0" xfId="0" applyFont="1"/>
    <xf numFmtId="0" fontId="7" fillId="0" borderId="8" xfId="0" applyFont="1" applyFill="1" applyBorder="1" applyAlignment="1">
      <alignment horizontal="center"/>
    </xf>
    <xf numFmtId="0" fontId="7" fillId="0" borderId="9" xfId="0" applyFont="1" applyFill="1" applyBorder="1" applyAlignment="1">
      <alignment horizontal="center"/>
    </xf>
    <xf numFmtId="0" fontId="7" fillId="0" borderId="10" xfId="0" applyFont="1" applyFill="1" applyBorder="1" applyAlignment="1">
      <alignment horizontal="center"/>
    </xf>
    <xf numFmtId="1" fontId="7" fillId="0" borderId="1" xfId="0" applyNumberFormat="1" applyFont="1" applyFill="1" applyBorder="1" applyAlignment="1">
      <alignment horizontal="center"/>
    </xf>
    <xf numFmtId="0" fontId="7" fillId="0" borderId="11" xfId="0" applyFont="1" applyFill="1" applyBorder="1" applyAlignment="1">
      <alignment horizontal="center"/>
    </xf>
    <xf numFmtId="0" fontId="7" fillId="0" borderId="12" xfId="0" applyFont="1" applyFill="1" applyBorder="1" applyAlignment="1">
      <alignment horizontal="center"/>
    </xf>
    <xf numFmtId="0" fontId="7" fillId="0" borderId="5" xfId="0" applyFont="1" applyFill="1" applyBorder="1" applyAlignment="1">
      <alignment horizontal="center"/>
    </xf>
    <xf numFmtId="164" fontId="7" fillId="0" borderId="5" xfId="0" applyNumberFormat="1" applyFont="1" applyFill="1" applyBorder="1" applyAlignment="1">
      <alignment horizontal="center"/>
    </xf>
    <xf numFmtId="1" fontId="7" fillId="0" borderId="5" xfId="0" applyNumberFormat="1" applyFont="1" applyFill="1" applyBorder="1" applyAlignment="1">
      <alignment horizontal="center"/>
    </xf>
    <xf numFmtId="0" fontId="7" fillId="0" borderId="13" xfId="0" applyFont="1" applyFill="1" applyBorder="1" applyAlignment="1">
      <alignment horizontal="center"/>
    </xf>
    <xf numFmtId="0" fontId="7" fillId="0" borderId="7" xfId="0" applyFont="1" applyFill="1" applyBorder="1" applyAlignment="1">
      <alignment horizontal="center"/>
    </xf>
    <xf numFmtId="164" fontId="7" fillId="0" borderId="8" xfId="0" applyNumberFormat="1" applyFont="1" applyFill="1" applyBorder="1" applyAlignment="1">
      <alignment horizontal="center"/>
    </xf>
    <xf numFmtId="0" fontId="14" fillId="0" borderId="8" xfId="0" applyFont="1" applyFill="1" applyBorder="1" applyAlignment="1">
      <alignment horizontal="center" vertical="center"/>
    </xf>
    <xf numFmtId="0" fontId="6" fillId="0" borderId="8" xfId="0" applyFont="1" applyFill="1" applyBorder="1" applyAlignment="1">
      <alignment horizontal="center" vertical="center" wrapText="1"/>
    </xf>
    <xf numFmtId="164" fontId="15" fillId="0" borderId="8" xfId="0" applyNumberFormat="1" applyFont="1" applyFill="1" applyBorder="1" applyAlignment="1">
      <alignment horizontal="center" vertical="center"/>
    </xf>
    <xf numFmtId="0" fontId="13" fillId="0" borderId="8" xfId="0" applyFont="1" applyFill="1" applyBorder="1" applyAlignment="1">
      <alignment horizontal="center" wrapText="1"/>
    </xf>
    <xf numFmtId="164" fontId="6" fillId="0" borderId="8" xfId="0" applyNumberFormat="1" applyFont="1" applyFill="1" applyBorder="1" applyAlignment="1">
      <alignment horizontal="center" wrapText="1"/>
    </xf>
    <xf numFmtId="2" fontId="6" fillId="0" borderId="8" xfId="0" applyNumberFormat="1" applyFont="1" applyFill="1" applyBorder="1" applyAlignment="1">
      <alignment horizontal="center" wrapText="1"/>
    </xf>
    <xf numFmtId="0" fontId="14"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64" fontId="15" fillId="0" borderId="1" xfId="0" applyNumberFormat="1" applyFont="1" applyFill="1" applyBorder="1" applyAlignment="1">
      <alignment horizontal="center" vertical="center"/>
    </xf>
    <xf numFmtId="0" fontId="13" fillId="0" borderId="1" xfId="0" applyFont="1" applyFill="1" applyBorder="1" applyAlignment="1">
      <alignment horizontal="center" wrapText="1"/>
    </xf>
    <xf numFmtId="164" fontId="6" fillId="0" borderId="1" xfId="0" applyNumberFormat="1" applyFont="1" applyFill="1" applyBorder="1" applyAlignment="1">
      <alignment horizontal="center" wrapText="1"/>
    </xf>
    <xf numFmtId="164" fontId="6" fillId="0" borderId="1" xfId="0" applyNumberFormat="1" applyFont="1" applyFill="1" applyBorder="1" applyAlignment="1">
      <alignment horizontal="center"/>
    </xf>
    <xf numFmtId="1" fontId="6" fillId="0" borderId="1" xfId="0" applyNumberFormat="1" applyFont="1" applyFill="1" applyBorder="1" applyAlignment="1">
      <alignment horizontal="center" wrapText="1"/>
    </xf>
    <xf numFmtId="2" fontId="6" fillId="0" borderId="1" xfId="0" applyNumberFormat="1" applyFont="1" applyFill="1" applyBorder="1" applyAlignment="1">
      <alignment horizontal="center" wrapText="1"/>
    </xf>
    <xf numFmtId="164" fontId="6" fillId="0" borderId="1" xfId="0" applyNumberFormat="1" applyFont="1" applyFill="1" applyBorder="1" applyAlignment="1">
      <alignment horizontal="center" vertical="center" wrapText="1"/>
    </xf>
    <xf numFmtId="0" fontId="8" fillId="0" borderId="1" xfId="0" applyFont="1" applyFill="1" applyBorder="1" applyAlignment="1">
      <alignment horizontal="center"/>
    </xf>
    <xf numFmtId="0" fontId="6" fillId="0" borderId="5" xfId="0" applyFont="1" applyFill="1" applyBorder="1" applyAlignment="1">
      <alignment horizontal="center"/>
    </xf>
    <xf numFmtId="0" fontId="11" fillId="0" borderId="2" xfId="0" applyFont="1" applyBorder="1" applyAlignment="1">
      <alignment horizontal="center" vertical="center"/>
    </xf>
    <xf numFmtId="0" fontId="11"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1" fillId="0" borderId="20" xfId="0" applyFont="1" applyBorder="1" applyAlignment="1">
      <alignment horizontal="center" vertical="center" wrapText="1"/>
    </xf>
    <xf numFmtId="0" fontId="11" fillId="0" borderId="2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1" xfId="0" applyFont="1" applyBorder="1" applyAlignment="1">
      <alignment horizontal="center" vertical="center" wrapText="1"/>
    </xf>
    <xf numFmtId="164" fontId="6" fillId="0" borderId="21" xfId="0" applyNumberFormat="1" applyFont="1" applyBorder="1" applyAlignment="1">
      <alignment horizontal="center" vertical="center"/>
    </xf>
    <xf numFmtId="164" fontId="6" fillId="0" borderId="10" xfId="0" applyNumberFormat="1" applyFont="1" applyBorder="1" applyAlignment="1">
      <alignment horizontal="center" vertical="center"/>
    </xf>
    <xf numFmtId="164" fontId="6" fillId="0" borderId="1" xfId="0" applyNumberFormat="1" applyFont="1" applyBorder="1" applyAlignment="1">
      <alignment horizontal="center" vertical="center"/>
    </xf>
    <xf numFmtId="0" fontId="6" fillId="0" borderId="2" xfId="0" applyFont="1" applyBorder="1" applyAlignment="1">
      <alignment horizontal="center" vertical="center"/>
    </xf>
    <xf numFmtId="0" fontId="6" fillId="0" borderId="21" xfId="0" applyFont="1" applyBorder="1" applyAlignment="1">
      <alignment horizontal="center" vertical="center"/>
    </xf>
    <xf numFmtId="0" fontId="6" fillId="0" borderId="11" xfId="0" applyFont="1" applyBorder="1" applyAlignment="1">
      <alignment horizontal="center" vertical="center" wrapText="1"/>
    </xf>
    <xf numFmtId="164" fontId="6" fillId="0" borderId="5" xfId="0" applyNumberFormat="1" applyFont="1" applyBorder="1" applyAlignment="1">
      <alignment horizontal="center" vertical="center"/>
    </xf>
    <xf numFmtId="164" fontId="6" fillId="0" borderId="22" xfId="0" applyNumberFormat="1" applyFont="1" applyBorder="1" applyAlignment="1">
      <alignment horizontal="center" vertical="center"/>
    </xf>
    <xf numFmtId="164" fontId="6" fillId="0" borderId="12" xfId="0" applyNumberFormat="1" applyFont="1" applyBorder="1" applyAlignment="1">
      <alignment horizontal="center" vertical="center"/>
    </xf>
    <xf numFmtId="0" fontId="6" fillId="0" borderId="23" xfId="0" applyFont="1" applyBorder="1" applyAlignment="1">
      <alignment horizontal="center" vertical="center"/>
    </xf>
    <xf numFmtId="0" fontId="16" fillId="0" borderId="22" xfId="0" applyFont="1" applyBorder="1" applyAlignment="1">
      <alignment horizontal="center" vertical="center"/>
    </xf>
    <xf numFmtId="0" fontId="16" fillId="0" borderId="5" xfId="0" applyFont="1" applyBorder="1" applyAlignment="1">
      <alignment horizontal="center" vertical="center"/>
    </xf>
    <xf numFmtId="0" fontId="16" fillId="0" borderId="13" xfId="0" applyFont="1" applyBorder="1" applyAlignment="1">
      <alignment horizontal="center" vertical="center"/>
    </xf>
    <xf numFmtId="0" fontId="7" fillId="0" borderId="1" xfId="0" applyFont="1" applyBorder="1"/>
    <xf numFmtId="164" fontId="7" fillId="0" borderId="1" xfId="0" applyNumberFormat="1" applyFont="1" applyBorder="1"/>
    <xf numFmtId="2" fontId="7" fillId="0" borderId="8" xfId="0" applyNumberFormat="1" applyFont="1" applyFill="1" applyBorder="1" applyAlignment="1">
      <alignment horizontal="center"/>
    </xf>
    <xf numFmtId="0" fontId="8" fillId="0" borderId="17" xfId="0" applyFont="1" applyBorder="1" applyAlignment="1">
      <alignment horizontal="center" vertical="center" wrapText="1"/>
    </xf>
    <xf numFmtId="0" fontId="7" fillId="0" borderId="26" xfId="0" applyFont="1" applyFill="1" applyBorder="1" applyAlignment="1">
      <alignment horizontal="center"/>
    </xf>
    <xf numFmtId="0" fontId="7" fillId="0" borderId="6" xfId="0" applyFont="1" applyFill="1" applyBorder="1" applyAlignment="1">
      <alignment horizontal="center"/>
    </xf>
    <xf numFmtId="164" fontId="6" fillId="0" borderId="6" xfId="0" applyNumberFormat="1" applyFont="1" applyFill="1" applyBorder="1" applyAlignment="1">
      <alignment horizontal="center" vertical="center" wrapText="1"/>
    </xf>
    <xf numFmtId="0" fontId="13" fillId="0" borderId="6" xfId="0" applyFont="1" applyFill="1" applyBorder="1" applyAlignment="1">
      <alignment horizontal="center" wrapText="1"/>
    </xf>
    <xf numFmtId="164" fontId="6" fillId="0" borderId="6" xfId="0" applyNumberFormat="1" applyFont="1" applyFill="1" applyBorder="1" applyAlignment="1">
      <alignment horizontal="center" wrapText="1"/>
    </xf>
    <xf numFmtId="164" fontId="7" fillId="0" borderId="6" xfId="0" applyNumberFormat="1" applyFont="1" applyFill="1" applyBorder="1" applyAlignment="1">
      <alignment horizontal="center"/>
    </xf>
    <xf numFmtId="2" fontId="6" fillId="0" borderId="6" xfId="0" applyNumberFormat="1" applyFont="1" applyFill="1" applyBorder="1" applyAlignment="1">
      <alignment horizontal="center" wrapText="1"/>
    </xf>
    <xf numFmtId="0" fontId="8" fillId="0" borderId="6" xfId="0" applyFont="1" applyFill="1" applyBorder="1" applyAlignment="1">
      <alignment horizontal="center"/>
    </xf>
    <xf numFmtId="0" fontId="7" fillId="0" borderId="27" xfId="0" applyFont="1" applyFill="1" applyBorder="1" applyAlignment="1">
      <alignment horizontal="center"/>
    </xf>
    <xf numFmtId="164" fontId="7" fillId="0" borderId="1" xfId="0" applyNumberFormat="1" applyFont="1" applyFill="1" applyBorder="1" applyAlignment="1">
      <alignment horizontal="center" wrapText="1"/>
    </xf>
    <xf numFmtId="0" fontId="11" fillId="0" borderId="0" xfId="0" applyFont="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7" fillId="0" borderId="6" xfId="0" applyFont="1" applyBorder="1" applyAlignment="1">
      <alignment horizontal="center" wrapText="1"/>
    </xf>
    <xf numFmtId="0" fontId="7" fillId="0" borderId="6" xfId="0" applyFont="1" applyBorder="1" applyAlignment="1">
      <alignment wrapText="1"/>
    </xf>
    <xf numFmtId="164" fontId="7" fillId="0" borderId="14" xfId="0" applyNumberFormat="1" applyFont="1" applyBorder="1" applyAlignment="1">
      <alignment horizontal="center" wrapText="1"/>
    </xf>
    <xf numFmtId="164" fontId="7" fillId="0" borderId="24" xfId="0" applyNumberFormat="1" applyFont="1" applyBorder="1" applyAlignment="1">
      <alignment horizontal="center" wrapText="1"/>
    </xf>
    <xf numFmtId="0" fontId="7" fillId="0" borderId="32" xfId="0" applyFont="1" applyFill="1" applyBorder="1" applyAlignment="1">
      <alignment horizontal="center"/>
    </xf>
    <xf numFmtId="1" fontId="7" fillId="0" borderId="8" xfId="0" applyNumberFormat="1" applyFont="1" applyFill="1" applyBorder="1" applyAlignment="1">
      <alignment horizontal="center"/>
    </xf>
    <xf numFmtId="0" fontId="7" fillId="0" borderId="8" xfId="0" applyFont="1" applyBorder="1" applyAlignment="1">
      <alignment horizontal="center" wrapText="1"/>
    </xf>
    <xf numFmtId="164" fontId="7" fillId="0" borderId="8" xfId="0" applyNumberFormat="1" applyFont="1" applyBorder="1" applyAlignment="1">
      <alignment horizontal="center" wrapText="1"/>
    </xf>
    <xf numFmtId="0" fontId="7" fillId="0" borderId="14" xfId="0" applyFont="1" applyFill="1" applyBorder="1" applyAlignment="1">
      <alignment horizontal="center"/>
    </xf>
    <xf numFmtId="164" fontId="7" fillId="0" borderId="14" xfId="0" applyNumberFormat="1" applyFont="1" applyFill="1" applyBorder="1" applyAlignment="1">
      <alignment horizontal="center"/>
    </xf>
    <xf numFmtId="0" fontId="7" fillId="0" borderId="31" xfId="0" applyFont="1" applyFill="1" applyBorder="1" applyAlignment="1">
      <alignment horizontal="center"/>
    </xf>
    <xf numFmtId="164" fontId="7" fillId="0" borderId="31" xfId="0" applyNumberFormat="1" applyFont="1" applyFill="1" applyBorder="1" applyAlignment="1">
      <alignment horizontal="center"/>
    </xf>
    <xf numFmtId="0" fontId="7" fillId="0" borderId="33" xfId="0" applyFont="1" applyFill="1" applyBorder="1" applyAlignment="1">
      <alignment horizontal="center"/>
    </xf>
    <xf numFmtId="164" fontId="7" fillId="0" borderId="33" xfId="0" applyNumberFormat="1" applyFont="1" applyFill="1" applyBorder="1" applyAlignment="1">
      <alignment horizontal="center"/>
    </xf>
    <xf numFmtId="0" fontId="13" fillId="0" borderId="33" xfId="0" applyFont="1" applyFill="1" applyBorder="1" applyAlignment="1">
      <alignment horizontal="center" wrapText="1"/>
    </xf>
    <xf numFmtId="164" fontId="6" fillId="0" borderId="33" xfId="0" applyNumberFormat="1" applyFont="1" applyFill="1" applyBorder="1" applyAlignment="1">
      <alignment horizontal="center"/>
    </xf>
    <xf numFmtId="2" fontId="6" fillId="0" borderId="33" xfId="0" applyNumberFormat="1" applyFont="1" applyFill="1" applyBorder="1" applyAlignment="1">
      <alignment horizontal="center"/>
    </xf>
    <xf numFmtId="1" fontId="6" fillId="0" borderId="33" xfId="0" applyNumberFormat="1" applyFont="1" applyFill="1" applyBorder="1" applyAlignment="1">
      <alignment horizontal="center" wrapText="1"/>
    </xf>
    <xf numFmtId="2" fontId="6" fillId="0" borderId="14" xfId="0" applyNumberFormat="1" applyFont="1" applyFill="1" applyBorder="1" applyAlignment="1">
      <alignment horizontal="center"/>
    </xf>
    <xf numFmtId="1" fontId="6" fillId="0" borderId="14" xfId="0" applyNumberFormat="1" applyFont="1" applyFill="1" applyBorder="1" applyAlignment="1">
      <alignment horizontal="center" wrapText="1"/>
    </xf>
    <xf numFmtId="2" fontId="7" fillId="0" borderId="33" xfId="0" applyNumberFormat="1" applyFont="1" applyFill="1" applyBorder="1" applyAlignment="1">
      <alignment horizontal="center"/>
    </xf>
    <xf numFmtId="0" fontId="13" fillId="0" borderId="1" xfId="0" applyFont="1" applyBorder="1"/>
    <xf numFmtId="0" fontId="7" fillId="0" borderId="6" xfId="0" applyFont="1" applyBorder="1" applyAlignment="1">
      <alignment horizontal="center"/>
    </xf>
    <xf numFmtId="164" fontId="7" fillId="0" borderId="6" xfId="0" applyNumberFormat="1" applyFont="1" applyBorder="1" applyAlignment="1">
      <alignment horizontal="center" wrapText="1"/>
    </xf>
    <xf numFmtId="0" fontId="8" fillId="0" borderId="6" xfId="0" applyFont="1" applyBorder="1" applyAlignment="1">
      <alignment wrapText="1"/>
    </xf>
    <xf numFmtId="0" fontId="13" fillId="0" borderId="8" xfId="0" applyFont="1" applyBorder="1"/>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4" xfId="0" applyFont="1" applyBorder="1" applyAlignment="1">
      <alignment horizontal="center" vertical="center"/>
    </xf>
    <xf numFmtId="0" fontId="4" fillId="0" borderId="24" xfId="0" applyFont="1" applyFill="1" applyBorder="1" applyAlignment="1">
      <alignment horizontal="center" vertical="center"/>
    </xf>
    <xf numFmtId="0" fontId="6" fillId="0" borderId="2" xfId="0" applyFont="1" applyFill="1" applyBorder="1" applyAlignment="1">
      <alignment horizontal="center"/>
    </xf>
    <xf numFmtId="0" fontId="6" fillId="0" borderId="3" xfId="0" applyFont="1" applyFill="1" applyBorder="1" applyAlignment="1">
      <alignment horizontal="center"/>
    </xf>
    <xf numFmtId="0" fontId="6" fillId="0" borderId="4" xfId="0" applyFont="1" applyFill="1" applyBorder="1" applyAlignment="1">
      <alignment horizontal="center"/>
    </xf>
    <xf numFmtId="0" fontId="8" fillId="0" borderId="6"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11" fillId="0" borderId="7" xfId="0" applyFont="1" applyBorder="1" applyAlignment="1">
      <alignment horizontal="center" vertical="center" wrapText="1"/>
    </xf>
    <xf numFmtId="0" fontId="11" fillId="0" borderId="10" xfId="0" applyFont="1" applyBorder="1" applyAlignment="1">
      <alignment horizontal="center" vertical="center" wrapText="1"/>
    </xf>
  </cellXfs>
  <cellStyles count="3">
    <cellStyle name="Good" xfId="1" builtinId="26"/>
    <cellStyle name="Normal" xfId="0" builtinId="0"/>
    <cellStyle name="Normal 2" xfId="2" xr:uid="{0AFD57FA-54EA-4A8B-AB54-C20C4B4F0F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8" Type="http://schemas.openxmlformats.org/officeDocument/2006/relationships/customXml" Target="../ink/ink5.xml"/><Relationship Id="rId13" Type="http://schemas.openxmlformats.org/officeDocument/2006/relationships/customXml" Target="../ink/ink10.xml"/><Relationship Id="rId7" Type="http://schemas.openxmlformats.org/officeDocument/2006/relationships/customXml" Target="../ink/ink4.xml"/><Relationship Id="rId12" Type="http://schemas.openxmlformats.org/officeDocument/2006/relationships/customXml" Target="../ink/ink9.xml"/><Relationship Id="rId1" Type="http://schemas.openxmlformats.org/officeDocument/2006/relationships/customXml" Target="../ink/ink1.xml"/><Relationship Id="rId6" Type="http://schemas.openxmlformats.org/officeDocument/2006/relationships/customXml" Target="../ink/ink3.xml"/><Relationship Id="rId11" Type="http://schemas.openxmlformats.org/officeDocument/2006/relationships/customXml" Target="../ink/ink8.xml"/><Relationship Id="rId5" Type="http://schemas.openxmlformats.org/officeDocument/2006/relationships/customXml" Target="../ink/ink2.xml"/><Relationship Id="rId15" Type="http://schemas.openxmlformats.org/officeDocument/2006/relationships/customXml" Target="../ink/ink12.xml"/><Relationship Id="rId10" Type="http://schemas.openxmlformats.org/officeDocument/2006/relationships/customXml" Target="../ink/ink7.xml"/><Relationship Id="rId4" Type="http://schemas.openxmlformats.org/officeDocument/2006/relationships/image" Target="../media/image2.png"/><Relationship Id="rId9" Type="http://schemas.openxmlformats.org/officeDocument/2006/relationships/customXml" Target="../ink/ink6.xml"/><Relationship Id="rId14" Type="http://schemas.openxmlformats.org/officeDocument/2006/relationships/customXml" Target="../ink/ink11.xml"/></Relationships>
</file>

<file path=xl/drawings/drawing1.xml><?xml version="1.0" encoding="utf-8"?>
<xdr:wsDr xmlns:xdr="http://schemas.openxmlformats.org/drawingml/2006/spreadsheetDrawing" xmlns:a="http://schemas.openxmlformats.org/drawingml/2006/main">
  <xdr:twoCellAnchor>
    <xdr:from>
      <xdr:col>0</xdr:col>
      <xdr:colOff>121227</xdr:colOff>
      <xdr:row>0</xdr:row>
      <xdr:rowOff>86591</xdr:rowOff>
    </xdr:from>
    <xdr:to>
      <xdr:col>7</xdr:col>
      <xdr:colOff>225136</xdr:colOff>
      <xdr:row>1</xdr:row>
      <xdr:rowOff>121227</xdr:rowOff>
    </xdr:to>
    <xdr:sp macro="" textlink="">
      <xdr:nvSpPr>
        <xdr:cNvPr id="2" name="TextBox 1">
          <a:extLst>
            <a:ext uri="{FF2B5EF4-FFF2-40B4-BE49-F238E27FC236}">
              <a16:creationId xmlns:a16="http://schemas.microsoft.com/office/drawing/2014/main" id="{BE11F5BA-A79F-4427-B5FA-2C1C2C9678A8}"/>
            </a:ext>
          </a:extLst>
        </xdr:cNvPr>
        <xdr:cNvSpPr txBox="1"/>
      </xdr:nvSpPr>
      <xdr:spPr>
        <a:xfrm>
          <a:off x="121227" y="86591"/>
          <a:ext cx="13127182" cy="2078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Spiking</a:t>
          </a:r>
          <a:r>
            <a:rPr lang="en-US" sz="1100" b="1" i="0" baseline="0">
              <a:solidFill>
                <a:schemeClr val="dk1"/>
              </a:solidFill>
              <a:effectLst/>
              <a:latin typeface="+mn-lt"/>
              <a:ea typeface="+mn-ea"/>
              <a:cs typeface="+mn-cs"/>
            </a:rPr>
            <a:t> experiments </a:t>
          </a:r>
          <a:r>
            <a:rPr lang="en-US" sz="1100" b="1" i="0">
              <a:solidFill>
                <a:schemeClr val="dk1"/>
              </a:solidFill>
              <a:effectLst/>
              <a:latin typeface="+mn-lt"/>
              <a:ea typeface="+mn-ea"/>
              <a:cs typeface="+mn-cs"/>
            </a:rPr>
            <a:t>annotated sequencing data from Mytax2 Module automatic read assignment as part of the field-deployable PiiP assay</a:t>
          </a:r>
          <a:r>
            <a:rPr lang="en-US" sz="1100" b="1" i="0" baseline="0">
              <a:solidFill>
                <a:schemeClr val="dk1"/>
              </a:solidFill>
              <a:effectLst/>
              <a:latin typeface="+mn-lt"/>
              <a:ea typeface="+mn-ea"/>
              <a:cs typeface="+mn-cs"/>
            </a:rPr>
            <a:t>. </a:t>
          </a:r>
          <a:endParaRPr lang="en-US">
            <a:effectLst/>
          </a:endParaRPr>
        </a:p>
        <a:p>
          <a:endParaRPr 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514035</xdr:colOff>
      <xdr:row>27</xdr:row>
      <xdr:rowOff>0</xdr:rowOff>
    </xdr:from>
    <xdr:to>
      <xdr:col>4</xdr:col>
      <xdr:colOff>514395</xdr:colOff>
      <xdr:row>27</xdr:row>
      <xdr:rowOff>152280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5EBF36A0-7988-45B9-9029-6AA9F02EC8D2}"/>
                </a:ext>
              </a:extLst>
            </xdr14:cNvPr>
            <xdr14:cNvContentPartPr/>
          </xdr14:nvContentPartPr>
          <xdr14:nvPr macro=""/>
          <xdr14:xfrm>
            <a:off x="7914960" y="2171520"/>
            <a:ext cx="360" cy="152280"/>
          </xdr14:xfrm>
        </xdr:contentPart>
      </mc:Choice>
      <mc:Fallback xmlns="">
        <xdr:pic>
          <xdr:nvPicPr>
            <xdr:cNvPr id="3" name="Ink 2">
              <a:extLst>
                <a:ext uri="{FF2B5EF4-FFF2-40B4-BE49-F238E27FC236}">
                  <a16:creationId xmlns:a16="http://schemas.microsoft.com/office/drawing/2014/main" id="{A1B61AF4-F3E8-4B91-A451-ED93A1240AA4}"/>
                </a:ext>
              </a:extLst>
            </xdr:cNvPr>
            <xdr:cNvPicPr/>
          </xdr:nvPicPr>
          <xdr:blipFill>
            <a:blip xmlns:r="http://schemas.openxmlformats.org/officeDocument/2006/relationships" r:embed="rId4"/>
            <a:stretch>
              <a:fillRect/>
            </a:stretch>
          </xdr:blipFill>
          <xdr:spPr>
            <a:xfrm>
              <a:off x="7906320" y="2162541"/>
              <a:ext cx="18000" cy="169878"/>
            </a:xfrm>
            <a:prstGeom prst="rect">
              <a:avLst/>
            </a:prstGeom>
          </xdr:spPr>
        </xdr:pic>
      </mc:Fallback>
    </mc:AlternateContent>
    <xdr:clientData/>
  </xdr:twoCellAnchor>
  <xdr:oneCellAnchor>
    <xdr:from>
      <xdr:col>4</xdr:col>
      <xdr:colOff>514035</xdr:colOff>
      <xdr:row>28</xdr:row>
      <xdr:rowOff>0</xdr:rowOff>
    </xdr:from>
    <xdr:ext cx="360" cy="15228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3" name="Ink 2">
              <a:extLst>
                <a:ext uri="{FF2B5EF4-FFF2-40B4-BE49-F238E27FC236}">
                  <a16:creationId xmlns:a16="http://schemas.microsoft.com/office/drawing/2014/main" id="{C1F64B7F-791B-4311-BD68-0769CE418D61}"/>
                </a:ext>
              </a:extLst>
            </xdr14:cNvPr>
            <xdr14:cNvContentPartPr/>
          </xdr14:nvContentPartPr>
          <xdr14:nvPr macro=""/>
          <xdr14:xfrm>
            <a:off x="7914960" y="2171520"/>
            <a:ext cx="360" cy="152280"/>
          </xdr14:xfrm>
        </xdr:contentPart>
      </mc:Choice>
      <mc:Fallback xmlns="">
        <xdr:pic>
          <xdr:nvPicPr>
            <xdr:cNvPr id="3" name="Ink 2">
              <a:extLst>
                <a:ext uri="{FF2B5EF4-FFF2-40B4-BE49-F238E27FC236}">
                  <a16:creationId xmlns:a16="http://schemas.microsoft.com/office/drawing/2014/main" id="{A1B61AF4-F3E8-4B91-A451-ED93A1240AA4}"/>
                </a:ext>
              </a:extLst>
            </xdr:cNvPr>
            <xdr:cNvPicPr/>
          </xdr:nvPicPr>
          <xdr:blipFill>
            <a:blip xmlns:r="http://schemas.openxmlformats.org/officeDocument/2006/relationships" r:embed="rId4"/>
            <a:stretch>
              <a:fillRect/>
            </a:stretch>
          </xdr:blipFill>
          <xdr:spPr>
            <a:xfrm>
              <a:off x="7906320" y="2162541"/>
              <a:ext cx="18000" cy="169878"/>
            </a:xfrm>
            <a:prstGeom prst="rect">
              <a:avLst/>
            </a:prstGeom>
          </xdr:spPr>
        </xdr:pic>
      </mc:Fallback>
    </mc:AlternateContent>
    <xdr:clientData/>
  </xdr:oneCellAnchor>
  <xdr:oneCellAnchor>
    <xdr:from>
      <xdr:col>4</xdr:col>
      <xdr:colOff>514035</xdr:colOff>
      <xdr:row>29</xdr:row>
      <xdr:rowOff>0</xdr:rowOff>
    </xdr:from>
    <xdr:ext cx="360" cy="15228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4" name="Ink 3">
              <a:extLst>
                <a:ext uri="{FF2B5EF4-FFF2-40B4-BE49-F238E27FC236}">
                  <a16:creationId xmlns:a16="http://schemas.microsoft.com/office/drawing/2014/main" id="{17481A87-B81B-4CD4-9CF1-83040A7960F9}"/>
                </a:ext>
              </a:extLst>
            </xdr14:cNvPr>
            <xdr14:cNvContentPartPr/>
          </xdr14:nvContentPartPr>
          <xdr14:nvPr macro=""/>
          <xdr14:xfrm>
            <a:off x="7914960" y="2171520"/>
            <a:ext cx="360" cy="152280"/>
          </xdr14:xfrm>
        </xdr:contentPart>
      </mc:Choice>
      <mc:Fallback xmlns="">
        <xdr:pic>
          <xdr:nvPicPr>
            <xdr:cNvPr id="3" name="Ink 2">
              <a:extLst>
                <a:ext uri="{FF2B5EF4-FFF2-40B4-BE49-F238E27FC236}">
                  <a16:creationId xmlns:a16="http://schemas.microsoft.com/office/drawing/2014/main" id="{A1B61AF4-F3E8-4B91-A451-ED93A1240AA4}"/>
                </a:ext>
              </a:extLst>
            </xdr:cNvPr>
            <xdr:cNvPicPr/>
          </xdr:nvPicPr>
          <xdr:blipFill>
            <a:blip xmlns:r="http://schemas.openxmlformats.org/officeDocument/2006/relationships" r:embed="rId4"/>
            <a:stretch>
              <a:fillRect/>
            </a:stretch>
          </xdr:blipFill>
          <xdr:spPr>
            <a:xfrm>
              <a:off x="7906320" y="2162541"/>
              <a:ext cx="18000" cy="169878"/>
            </a:xfrm>
            <a:prstGeom prst="rect">
              <a:avLst/>
            </a:prstGeom>
          </xdr:spPr>
        </xdr:pic>
      </mc:Fallback>
    </mc:AlternateContent>
    <xdr:clientData/>
  </xdr:oneCellAnchor>
  <xdr:oneCellAnchor>
    <xdr:from>
      <xdr:col>4</xdr:col>
      <xdr:colOff>514035</xdr:colOff>
      <xdr:row>30</xdr:row>
      <xdr:rowOff>0</xdr:rowOff>
    </xdr:from>
    <xdr:ext cx="360" cy="15228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5" name="Ink 4">
              <a:extLst>
                <a:ext uri="{FF2B5EF4-FFF2-40B4-BE49-F238E27FC236}">
                  <a16:creationId xmlns:a16="http://schemas.microsoft.com/office/drawing/2014/main" id="{CA5A03FA-52C6-40F9-9900-07F78F84DEF2}"/>
                </a:ext>
              </a:extLst>
            </xdr14:cNvPr>
            <xdr14:cNvContentPartPr/>
          </xdr14:nvContentPartPr>
          <xdr14:nvPr macro=""/>
          <xdr14:xfrm>
            <a:off x="7914960" y="2171520"/>
            <a:ext cx="360" cy="152280"/>
          </xdr14:xfrm>
        </xdr:contentPart>
      </mc:Choice>
      <mc:Fallback xmlns="">
        <xdr:pic>
          <xdr:nvPicPr>
            <xdr:cNvPr id="3" name="Ink 2">
              <a:extLst>
                <a:ext uri="{FF2B5EF4-FFF2-40B4-BE49-F238E27FC236}">
                  <a16:creationId xmlns:a16="http://schemas.microsoft.com/office/drawing/2014/main" id="{A1B61AF4-F3E8-4B91-A451-ED93A1240AA4}"/>
                </a:ext>
              </a:extLst>
            </xdr:cNvPr>
            <xdr:cNvPicPr/>
          </xdr:nvPicPr>
          <xdr:blipFill>
            <a:blip xmlns:r="http://schemas.openxmlformats.org/officeDocument/2006/relationships" r:embed="rId4"/>
            <a:stretch>
              <a:fillRect/>
            </a:stretch>
          </xdr:blipFill>
          <xdr:spPr>
            <a:xfrm>
              <a:off x="7906320" y="2162541"/>
              <a:ext cx="18000" cy="169878"/>
            </a:xfrm>
            <a:prstGeom prst="rect">
              <a:avLst/>
            </a:prstGeom>
          </xdr:spPr>
        </xdr:pic>
      </mc:Fallback>
    </mc:AlternateContent>
    <xdr:clientData/>
  </xdr:oneCellAnchor>
  <xdr:oneCellAnchor>
    <xdr:from>
      <xdr:col>4</xdr:col>
      <xdr:colOff>514035</xdr:colOff>
      <xdr:row>31</xdr:row>
      <xdr:rowOff>0</xdr:rowOff>
    </xdr:from>
    <xdr:ext cx="360" cy="15228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6" name="Ink 5">
              <a:extLst>
                <a:ext uri="{FF2B5EF4-FFF2-40B4-BE49-F238E27FC236}">
                  <a16:creationId xmlns:a16="http://schemas.microsoft.com/office/drawing/2014/main" id="{948DE619-F426-4FB7-9AC6-0DE7F2C70452}"/>
                </a:ext>
              </a:extLst>
            </xdr14:cNvPr>
            <xdr14:cNvContentPartPr/>
          </xdr14:nvContentPartPr>
          <xdr14:nvPr macro=""/>
          <xdr14:xfrm>
            <a:off x="7914960" y="2171520"/>
            <a:ext cx="360" cy="152280"/>
          </xdr14:xfrm>
        </xdr:contentPart>
      </mc:Choice>
      <mc:Fallback xmlns="">
        <xdr:pic>
          <xdr:nvPicPr>
            <xdr:cNvPr id="3" name="Ink 2">
              <a:extLst>
                <a:ext uri="{FF2B5EF4-FFF2-40B4-BE49-F238E27FC236}">
                  <a16:creationId xmlns:a16="http://schemas.microsoft.com/office/drawing/2014/main" id="{A1B61AF4-F3E8-4B91-A451-ED93A1240AA4}"/>
                </a:ext>
              </a:extLst>
            </xdr:cNvPr>
            <xdr:cNvPicPr/>
          </xdr:nvPicPr>
          <xdr:blipFill>
            <a:blip xmlns:r="http://schemas.openxmlformats.org/officeDocument/2006/relationships" r:embed="rId4"/>
            <a:stretch>
              <a:fillRect/>
            </a:stretch>
          </xdr:blipFill>
          <xdr:spPr>
            <a:xfrm>
              <a:off x="7906320" y="2162541"/>
              <a:ext cx="18000" cy="169878"/>
            </a:xfrm>
            <a:prstGeom prst="rect">
              <a:avLst/>
            </a:prstGeom>
          </xdr:spPr>
        </xdr:pic>
      </mc:Fallback>
    </mc:AlternateContent>
    <xdr:clientData/>
  </xdr:oneCellAnchor>
  <xdr:oneCellAnchor>
    <xdr:from>
      <xdr:col>4</xdr:col>
      <xdr:colOff>514035</xdr:colOff>
      <xdr:row>32</xdr:row>
      <xdr:rowOff>0</xdr:rowOff>
    </xdr:from>
    <xdr:ext cx="360" cy="15228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7" name="Ink 6">
              <a:extLst>
                <a:ext uri="{FF2B5EF4-FFF2-40B4-BE49-F238E27FC236}">
                  <a16:creationId xmlns:a16="http://schemas.microsoft.com/office/drawing/2014/main" id="{C9F14CBD-D9AF-491C-85B3-3A008C862167}"/>
                </a:ext>
              </a:extLst>
            </xdr14:cNvPr>
            <xdr14:cNvContentPartPr/>
          </xdr14:nvContentPartPr>
          <xdr14:nvPr macro=""/>
          <xdr14:xfrm>
            <a:off x="7914960" y="2171520"/>
            <a:ext cx="360" cy="152280"/>
          </xdr14:xfrm>
        </xdr:contentPart>
      </mc:Choice>
      <mc:Fallback xmlns="">
        <xdr:pic>
          <xdr:nvPicPr>
            <xdr:cNvPr id="3" name="Ink 2">
              <a:extLst>
                <a:ext uri="{FF2B5EF4-FFF2-40B4-BE49-F238E27FC236}">
                  <a16:creationId xmlns:a16="http://schemas.microsoft.com/office/drawing/2014/main" id="{A1B61AF4-F3E8-4B91-A451-ED93A1240AA4}"/>
                </a:ext>
              </a:extLst>
            </xdr:cNvPr>
            <xdr:cNvPicPr/>
          </xdr:nvPicPr>
          <xdr:blipFill>
            <a:blip xmlns:r="http://schemas.openxmlformats.org/officeDocument/2006/relationships" r:embed="rId4"/>
            <a:stretch>
              <a:fillRect/>
            </a:stretch>
          </xdr:blipFill>
          <xdr:spPr>
            <a:xfrm>
              <a:off x="7906320" y="2162541"/>
              <a:ext cx="18000" cy="169878"/>
            </a:xfrm>
            <a:prstGeom prst="rect">
              <a:avLst/>
            </a:prstGeom>
          </xdr:spPr>
        </xdr:pic>
      </mc:Fallback>
    </mc:AlternateContent>
    <xdr:clientData/>
  </xdr:oneCellAnchor>
  <xdr:oneCellAnchor>
    <xdr:from>
      <xdr:col>4</xdr:col>
      <xdr:colOff>514035</xdr:colOff>
      <xdr:row>33</xdr:row>
      <xdr:rowOff>0</xdr:rowOff>
    </xdr:from>
    <xdr:ext cx="360" cy="15228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8" name="Ink 7">
              <a:extLst>
                <a:ext uri="{FF2B5EF4-FFF2-40B4-BE49-F238E27FC236}">
                  <a16:creationId xmlns:a16="http://schemas.microsoft.com/office/drawing/2014/main" id="{3CD3A448-E57A-4E77-8FCF-5FF85599A743}"/>
                </a:ext>
              </a:extLst>
            </xdr14:cNvPr>
            <xdr14:cNvContentPartPr/>
          </xdr14:nvContentPartPr>
          <xdr14:nvPr macro=""/>
          <xdr14:xfrm>
            <a:off x="7914960" y="2171520"/>
            <a:ext cx="360" cy="152280"/>
          </xdr14:xfrm>
        </xdr:contentPart>
      </mc:Choice>
      <mc:Fallback xmlns="">
        <xdr:pic>
          <xdr:nvPicPr>
            <xdr:cNvPr id="3" name="Ink 2">
              <a:extLst>
                <a:ext uri="{FF2B5EF4-FFF2-40B4-BE49-F238E27FC236}">
                  <a16:creationId xmlns:a16="http://schemas.microsoft.com/office/drawing/2014/main" id="{A1B61AF4-F3E8-4B91-A451-ED93A1240AA4}"/>
                </a:ext>
              </a:extLst>
            </xdr:cNvPr>
            <xdr:cNvPicPr/>
          </xdr:nvPicPr>
          <xdr:blipFill>
            <a:blip xmlns:r="http://schemas.openxmlformats.org/officeDocument/2006/relationships" r:embed="rId4"/>
            <a:stretch>
              <a:fillRect/>
            </a:stretch>
          </xdr:blipFill>
          <xdr:spPr>
            <a:xfrm>
              <a:off x="7906320" y="2162541"/>
              <a:ext cx="18000" cy="169878"/>
            </a:xfrm>
            <a:prstGeom prst="rect">
              <a:avLst/>
            </a:prstGeom>
          </xdr:spPr>
        </xdr:pic>
      </mc:Fallback>
    </mc:AlternateContent>
    <xdr:clientData/>
  </xdr:oneCellAnchor>
  <xdr:oneCellAnchor>
    <xdr:from>
      <xdr:col>4</xdr:col>
      <xdr:colOff>514035</xdr:colOff>
      <xdr:row>34</xdr:row>
      <xdr:rowOff>0</xdr:rowOff>
    </xdr:from>
    <xdr:ext cx="360" cy="15228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9" name="Ink 8">
              <a:extLst>
                <a:ext uri="{FF2B5EF4-FFF2-40B4-BE49-F238E27FC236}">
                  <a16:creationId xmlns:a16="http://schemas.microsoft.com/office/drawing/2014/main" id="{E4E7D310-80C4-47CA-8FBA-5119203A17D3}"/>
                </a:ext>
              </a:extLst>
            </xdr14:cNvPr>
            <xdr14:cNvContentPartPr/>
          </xdr14:nvContentPartPr>
          <xdr14:nvPr macro=""/>
          <xdr14:xfrm>
            <a:off x="7914960" y="2171520"/>
            <a:ext cx="360" cy="152280"/>
          </xdr14:xfrm>
        </xdr:contentPart>
      </mc:Choice>
      <mc:Fallback xmlns="">
        <xdr:pic>
          <xdr:nvPicPr>
            <xdr:cNvPr id="3" name="Ink 2">
              <a:extLst>
                <a:ext uri="{FF2B5EF4-FFF2-40B4-BE49-F238E27FC236}">
                  <a16:creationId xmlns:a16="http://schemas.microsoft.com/office/drawing/2014/main" id="{A1B61AF4-F3E8-4B91-A451-ED93A1240AA4}"/>
                </a:ext>
              </a:extLst>
            </xdr:cNvPr>
            <xdr:cNvPicPr/>
          </xdr:nvPicPr>
          <xdr:blipFill>
            <a:blip xmlns:r="http://schemas.openxmlformats.org/officeDocument/2006/relationships" r:embed="rId4"/>
            <a:stretch>
              <a:fillRect/>
            </a:stretch>
          </xdr:blipFill>
          <xdr:spPr>
            <a:xfrm>
              <a:off x="7906320" y="2162541"/>
              <a:ext cx="18000" cy="169878"/>
            </a:xfrm>
            <a:prstGeom prst="rect">
              <a:avLst/>
            </a:prstGeom>
          </xdr:spPr>
        </xdr:pic>
      </mc:Fallback>
    </mc:AlternateContent>
    <xdr:clientData/>
  </xdr:oneCellAnchor>
  <xdr:oneCellAnchor>
    <xdr:from>
      <xdr:col>4</xdr:col>
      <xdr:colOff>514035</xdr:colOff>
      <xdr:row>35</xdr:row>
      <xdr:rowOff>0</xdr:rowOff>
    </xdr:from>
    <xdr:ext cx="360" cy="15228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0" name="Ink 9">
              <a:extLst>
                <a:ext uri="{FF2B5EF4-FFF2-40B4-BE49-F238E27FC236}">
                  <a16:creationId xmlns:a16="http://schemas.microsoft.com/office/drawing/2014/main" id="{531580B9-7EA4-424C-83A6-DEE755568425}"/>
                </a:ext>
              </a:extLst>
            </xdr14:cNvPr>
            <xdr14:cNvContentPartPr/>
          </xdr14:nvContentPartPr>
          <xdr14:nvPr macro=""/>
          <xdr14:xfrm>
            <a:off x="7914960" y="2171520"/>
            <a:ext cx="360" cy="152280"/>
          </xdr14:xfrm>
        </xdr:contentPart>
      </mc:Choice>
      <mc:Fallback xmlns="">
        <xdr:pic>
          <xdr:nvPicPr>
            <xdr:cNvPr id="3" name="Ink 2">
              <a:extLst>
                <a:ext uri="{FF2B5EF4-FFF2-40B4-BE49-F238E27FC236}">
                  <a16:creationId xmlns:a16="http://schemas.microsoft.com/office/drawing/2014/main" id="{A1B61AF4-F3E8-4B91-A451-ED93A1240AA4}"/>
                </a:ext>
              </a:extLst>
            </xdr:cNvPr>
            <xdr:cNvPicPr/>
          </xdr:nvPicPr>
          <xdr:blipFill>
            <a:blip xmlns:r="http://schemas.openxmlformats.org/officeDocument/2006/relationships" r:embed="rId4"/>
            <a:stretch>
              <a:fillRect/>
            </a:stretch>
          </xdr:blipFill>
          <xdr:spPr>
            <a:xfrm>
              <a:off x="7906320" y="2162541"/>
              <a:ext cx="18000" cy="169878"/>
            </a:xfrm>
            <a:prstGeom prst="rect">
              <a:avLst/>
            </a:prstGeom>
          </xdr:spPr>
        </xdr:pic>
      </mc:Fallback>
    </mc:AlternateContent>
    <xdr:clientData/>
  </xdr:oneCellAnchor>
  <xdr:oneCellAnchor>
    <xdr:from>
      <xdr:col>4</xdr:col>
      <xdr:colOff>514035</xdr:colOff>
      <xdr:row>36</xdr:row>
      <xdr:rowOff>0</xdr:rowOff>
    </xdr:from>
    <xdr:ext cx="360" cy="15228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1" name="Ink 10">
              <a:extLst>
                <a:ext uri="{FF2B5EF4-FFF2-40B4-BE49-F238E27FC236}">
                  <a16:creationId xmlns:a16="http://schemas.microsoft.com/office/drawing/2014/main" id="{C8B08A29-B298-4136-8906-4CDA3AC2507A}"/>
                </a:ext>
              </a:extLst>
            </xdr14:cNvPr>
            <xdr14:cNvContentPartPr/>
          </xdr14:nvContentPartPr>
          <xdr14:nvPr macro=""/>
          <xdr14:xfrm>
            <a:off x="7914960" y="2171520"/>
            <a:ext cx="360" cy="152280"/>
          </xdr14:xfrm>
        </xdr:contentPart>
      </mc:Choice>
      <mc:Fallback xmlns="">
        <xdr:pic>
          <xdr:nvPicPr>
            <xdr:cNvPr id="3" name="Ink 2">
              <a:extLst>
                <a:ext uri="{FF2B5EF4-FFF2-40B4-BE49-F238E27FC236}">
                  <a16:creationId xmlns:a16="http://schemas.microsoft.com/office/drawing/2014/main" id="{A1B61AF4-F3E8-4B91-A451-ED93A1240AA4}"/>
                </a:ext>
              </a:extLst>
            </xdr:cNvPr>
            <xdr:cNvPicPr/>
          </xdr:nvPicPr>
          <xdr:blipFill>
            <a:blip xmlns:r="http://schemas.openxmlformats.org/officeDocument/2006/relationships" r:embed="rId4"/>
            <a:stretch>
              <a:fillRect/>
            </a:stretch>
          </xdr:blipFill>
          <xdr:spPr>
            <a:xfrm>
              <a:off x="7906320" y="2162541"/>
              <a:ext cx="18000" cy="169878"/>
            </a:xfrm>
            <a:prstGeom prst="rect">
              <a:avLst/>
            </a:prstGeom>
          </xdr:spPr>
        </xdr:pic>
      </mc:Fallback>
    </mc:AlternateContent>
    <xdr:clientData/>
  </xdr:oneCellAnchor>
  <xdr:oneCellAnchor>
    <xdr:from>
      <xdr:col>4</xdr:col>
      <xdr:colOff>514035</xdr:colOff>
      <xdr:row>37</xdr:row>
      <xdr:rowOff>0</xdr:rowOff>
    </xdr:from>
    <xdr:ext cx="360" cy="15228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2" name="Ink 11">
              <a:extLst>
                <a:ext uri="{FF2B5EF4-FFF2-40B4-BE49-F238E27FC236}">
                  <a16:creationId xmlns:a16="http://schemas.microsoft.com/office/drawing/2014/main" id="{0B16556B-02D9-411A-99D7-79F2CE2EEC47}"/>
                </a:ext>
              </a:extLst>
            </xdr14:cNvPr>
            <xdr14:cNvContentPartPr/>
          </xdr14:nvContentPartPr>
          <xdr14:nvPr macro=""/>
          <xdr14:xfrm>
            <a:off x="7914960" y="2171520"/>
            <a:ext cx="360" cy="152280"/>
          </xdr14:xfrm>
        </xdr:contentPart>
      </mc:Choice>
      <mc:Fallback xmlns="">
        <xdr:pic>
          <xdr:nvPicPr>
            <xdr:cNvPr id="3" name="Ink 2">
              <a:extLst>
                <a:ext uri="{FF2B5EF4-FFF2-40B4-BE49-F238E27FC236}">
                  <a16:creationId xmlns:a16="http://schemas.microsoft.com/office/drawing/2014/main" id="{A1B61AF4-F3E8-4B91-A451-ED93A1240AA4}"/>
                </a:ext>
              </a:extLst>
            </xdr:cNvPr>
            <xdr:cNvPicPr/>
          </xdr:nvPicPr>
          <xdr:blipFill>
            <a:blip xmlns:r="http://schemas.openxmlformats.org/officeDocument/2006/relationships" r:embed="rId4"/>
            <a:stretch>
              <a:fillRect/>
            </a:stretch>
          </xdr:blipFill>
          <xdr:spPr>
            <a:xfrm>
              <a:off x="7906320" y="2162541"/>
              <a:ext cx="18000" cy="169878"/>
            </a:xfrm>
            <a:prstGeom prst="rect">
              <a:avLst/>
            </a:prstGeom>
          </xdr:spPr>
        </xdr:pic>
      </mc:Fallback>
    </mc:AlternateContent>
    <xdr:clientData/>
  </xdr:oneCellAnchor>
  <xdr:oneCellAnchor>
    <xdr:from>
      <xdr:col>4</xdr:col>
      <xdr:colOff>514035</xdr:colOff>
      <xdr:row>38</xdr:row>
      <xdr:rowOff>0</xdr:rowOff>
    </xdr:from>
    <xdr:ext cx="360" cy="15228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3" name="Ink 12">
              <a:extLst>
                <a:ext uri="{FF2B5EF4-FFF2-40B4-BE49-F238E27FC236}">
                  <a16:creationId xmlns:a16="http://schemas.microsoft.com/office/drawing/2014/main" id="{F8CEA235-F947-4E5C-947B-69E36894178B}"/>
                </a:ext>
              </a:extLst>
            </xdr14:cNvPr>
            <xdr14:cNvContentPartPr/>
          </xdr14:nvContentPartPr>
          <xdr14:nvPr macro=""/>
          <xdr14:xfrm>
            <a:off x="7914960" y="2171520"/>
            <a:ext cx="360" cy="152280"/>
          </xdr14:xfrm>
        </xdr:contentPart>
      </mc:Choice>
      <mc:Fallback xmlns="">
        <xdr:pic>
          <xdr:nvPicPr>
            <xdr:cNvPr id="3" name="Ink 2">
              <a:extLst>
                <a:ext uri="{FF2B5EF4-FFF2-40B4-BE49-F238E27FC236}">
                  <a16:creationId xmlns:a16="http://schemas.microsoft.com/office/drawing/2014/main" id="{A1B61AF4-F3E8-4B91-A451-ED93A1240AA4}"/>
                </a:ext>
              </a:extLst>
            </xdr:cNvPr>
            <xdr:cNvPicPr/>
          </xdr:nvPicPr>
          <xdr:blipFill>
            <a:blip xmlns:r="http://schemas.openxmlformats.org/officeDocument/2006/relationships" r:embed="rId4"/>
            <a:stretch>
              <a:fillRect/>
            </a:stretch>
          </xdr:blipFill>
          <xdr:spPr>
            <a:xfrm>
              <a:off x="7906320" y="2162541"/>
              <a:ext cx="18000" cy="169878"/>
            </a:xfrm>
            <a:prstGeom prst="rect">
              <a:avLst/>
            </a:prstGeom>
          </xdr:spPr>
        </xdr:pic>
      </mc:Fallback>
    </mc:AlternateContent>
    <xdr:clientData/>
  </xdr:oneCellAnchor>
  <xdr:twoCellAnchor>
    <xdr:from>
      <xdr:col>0</xdr:col>
      <xdr:colOff>0</xdr:colOff>
      <xdr:row>0</xdr:row>
      <xdr:rowOff>4762</xdr:rowOff>
    </xdr:from>
    <xdr:to>
      <xdr:col>8</xdr:col>
      <xdr:colOff>796017</xdr:colOff>
      <xdr:row>3</xdr:row>
      <xdr:rowOff>160626</xdr:rowOff>
    </xdr:to>
    <xdr:sp macro="" textlink="">
      <xdr:nvSpPr>
        <xdr:cNvPr id="14" name="TextBox 13">
          <a:extLst>
            <a:ext uri="{FF2B5EF4-FFF2-40B4-BE49-F238E27FC236}">
              <a16:creationId xmlns:a16="http://schemas.microsoft.com/office/drawing/2014/main" id="{33CDDBB8-6356-41E0-90F3-541B7C4CDC3B}"/>
            </a:ext>
          </a:extLst>
        </xdr:cNvPr>
        <xdr:cNvSpPr txBox="1"/>
      </xdr:nvSpPr>
      <xdr:spPr>
        <a:xfrm>
          <a:off x="0" y="4762"/>
          <a:ext cx="12314464" cy="747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i="0" u="none" strike="noStrike">
              <a:solidFill>
                <a:schemeClr val="dk1"/>
              </a:solidFill>
              <a:effectLst/>
              <a:latin typeface="+mn-lt"/>
              <a:ea typeface="+mn-ea"/>
              <a:cs typeface="+mn-cs"/>
            </a:rPr>
            <a:t>Fourplex annotated sequencing data from Mytax2 Module automatic read assignment as part of the field-deployable PiiP assay</a:t>
          </a:r>
          <a:r>
            <a:rPr lang="en-US" sz="1800" b="0" i="0" u="none" strike="noStrike" baseline="0">
              <a:solidFill>
                <a:schemeClr val="dk1"/>
              </a:solidFill>
              <a:effectLst/>
              <a:latin typeface="+mn-lt"/>
              <a:ea typeface="+mn-ea"/>
              <a:cs typeface="+mn-cs"/>
            </a:rPr>
            <a:t>. </a:t>
          </a:r>
          <a:r>
            <a:rPr lang="en-US" sz="1800"/>
            <a:t>Percentage of subtyped</a:t>
          </a:r>
          <a:r>
            <a:rPr lang="en-US" sz="1800" baseline="0"/>
            <a:t> </a:t>
          </a:r>
          <a:r>
            <a:rPr lang="en-US" sz="1800"/>
            <a:t>mapped reads from total amount of classified</a:t>
          </a:r>
          <a:r>
            <a:rPr lang="en-US" sz="1800" baseline="0"/>
            <a:t> reads are </a:t>
          </a:r>
          <a:r>
            <a:rPr lang="en-US" sz="1800"/>
            <a:t>visualized in Figure 3B. </a:t>
          </a:r>
        </a:p>
        <a:p>
          <a:endParaRPr lang="en-US" sz="1800"/>
        </a:p>
      </xdr:txBody>
    </xdr:sp>
    <xdr:clientData/>
  </xdr:twoCellAnchor>
  <xdr:twoCellAnchor>
    <xdr:from>
      <xdr:col>0</xdr:col>
      <xdr:colOff>0</xdr:colOff>
      <xdr:row>21</xdr:row>
      <xdr:rowOff>39398</xdr:rowOff>
    </xdr:from>
    <xdr:to>
      <xdr:col>10</xdr:col>
      <xdr:colOff>190500</xdr:colOff>
      <xdr:row>25</xdr:row>
      <xdr:rowOff>29873</xdr:rowOff>
    </xdr:to>
    <xdr:sp macro="" textlink="">
      <xdr:nvSpPr>
        <xdr:cNvPr id="15" name="TextBox 14">
          <a:extLst>
            <a:ext uri="{FF2B5EF4-FFF2-40B4-BE49-F238E27FC236}">
              <a16:creationId xmlns:a16="http://schemas.microsoft.com/office/drawing/2014/main" id="{780DDD4E-4C88-4A00-B9BB-686770CBA706}"/>
            </a:ext>
          </a:extLst>
        </xdr:cNvPr>
        <xdr:cNvSpPr txBox="1"/>
      </xdr:nvSpPr>
      <xdr:spPr>
        <a:xfrm>
          <a:off x="0" y="5026417"/>
          <a:ext cx="13627554" cy="7796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i="0" u="none" strike="noStrike">
              <a:solidFill>
                <a:schemeClr val="dk1"/>
              </a:solidFill>
              <a:effectLst/>
              <a:latin typeface="+mn-lt"/>
              <a:ea typeface="+mn-ea"/>
              <a:cs typeface="+mn-cs"/>
            </a:rPr>
            <a:t>Artificial</a:t>
          </a:r>
          <a:r>
            <a:rPr lang="en-US" sz="1800" b="0" i="0" u="none" strike="noStrike" baseline="0">
              <a:solidFill>
                <a:schemeClr val="dk1"/>
              </a:solidFill>
              <a:effectLst/>
              <a:latin typeface="+mn-lt"/>
              <a:ea typeface="+mn-ea"/>
              <a:cs typeface="+mn-cs"/>
            </a:rPr>
            <a:t> Micture a</a:t>
          </a:r>
          <a:r>
            <a:rPr lang="en-US" sz="1800" b="0" i="0" u="none" strike="noStrike">
              <a:solidFill>
                <a:schemeClr val="dk1"/>
              </a:solidFill>
              <a:effectLst/>
              <a:latin typeface="+mn-lt"/>
              <a:ea typeface="+mn-ea"/>
              <a:cs typeface="+mn-cs"/>
            </a:rPr>
            <a:t>nnotated sequencing data from Mytax2 Module automatic read assignment as part of the field-deployable PiiP assay</a:t>
          </a:r>
          <a:r>
            <a:rPr lang="en-US" sz="1800" b="0" i="0" u="none" strike="noStrike" baseline="0">
              <a:solidFill>
                <a:schemeClr val="dk1"/>
              </a:solidFill>
              <a:effectLst/>
              <a:latin typeface="+mn-lt"/>
              <a:ea typeface="+mn-ea"/>
              <a:cs typeface="+mn-cs"/>
            </a:rPr>
            <a:t>. </a:t>
          </a:r>
        </a:p>
        <a:p>
          <a:r>
            <a:rPr lang="en-US" sz="1800"/>
            <a:t>Percentage of subtyped</a:t>
          </a:r>
          <a:r>
            <a:rPr lang="en-US" sz="1800" baseline="0"/>
            <a:t> </a:t>
          </a:r>
          <a:r>
            <a:rPr lang="en-US" sz="1800"/>
            <a:t>mapped reads from total amount of classified</a:t>
          </a:r>
          <a:r>
            <a:rPr lang="en-US" sz="1800" baseline="0"/>
            <a:t> reads are </a:t>
          </a:r>
          <a:r>
            <a:rPr lang="en-US" sz="1800"/>
            <a:t>visualized in Figure 3B. </a:t>
          </a:r>
        </a:p>
        <a:p>
          <a:endParaRPr lang="en-US" sz="18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113432</xdr:colOff>
      <xdr:row>0</xdr:row>
      <xdr:rowOff>96116</xdr:rowOff>
    </xdr:from>
    <xdr:to>
      <xdr:col>7</xdr:col>
      <xdr:colOff>44823</xdr:colOff>
      <xdr:row>6</xdr:row>
      <xdr:rowOff>49586</xdr:rowOff>
    </xdr:to>
    <xdr:sp macro="" textlink="">
      <xdr:nvSpPr>
        <xdr:cNvPr id="2" name="TextBox 1">
          <a:extLst>
            <a:ext uri="{FF2B5EF4-FFF2-40B4-BE49-F238E27FC236}">
              <a16:creationId xmlns:a16="http://schemas.microsoft.com/office/drawing/2014/main" id="{F333E787-41E9-455D-86B9-D06FA231A3FE}"/>
            </a:ext>
          </a:extLst>
        </xdr:cNvPr>
        <xdr:cNvSpPr txBox="1"/>
      </xdr:nvSpPr>
      <xdr:spPr>
        <a:xfrm>
          <a:off x="113432" y="96116"/>
          <a:ext cx="20684685" cy="10740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i="0" u="none" strike="noStrike">
              <a:solidFill>
                <a:schemeClr val="dk1"/>
              </a:solidFill>
              <a:effectLst/>
              <a:latin typeface="+mn-lt"/>
              <a:ea typeface="+mn-ea"/>
              <a:cs typeface="+mn-cs"/>
            </a:rPr>
            <a:t>Annotated sequencing data from Geneious Prime data analysis for artificial co-infection mixtures of H5N1, SARS-CoV-2, DENV-1, and RABV.</a:t>
          </a:r>
        </a:p>
        <a:p>
          <a:r>
            <a:rPr lang="en-US" sz="1600" b="0" i="0" u="none" strike="noStrike">
              <a:solidFill>
                <a:schemeClr val="dk1"/>
              </a:solidFill>
              <a:effectLst/>
              <a:latin typeface="+mn-lt"/>
              <a:ea typeface="+mn-ea"/>
              <a:cs typeface="+mn-cs"/>
            </a:rPr>
            <a:t>Reads</a:t>
          </a:r>
          <a:r>
            <a:rPr lang="en-US" sz="1600" b="0" i="0" u="none" strike="noStrike" baseline="0">
              <a:solidFill>
                <a:schemeClr val="dk1"/>
              </a:solidFill>
              <a:effectLst/>
              <a:latin typeface="+mn-lt"/>
              <a:ea typeface="+mn-ea"/>
              <a:cs typeface="+mn-cs"/>
            </a:rPr>
            <a:t> were imported in to Geneious Prime (version 2024.2-2025.0.3). Raw reads were quality-trimmed (BBDuk), with reads &lt;150 bp discarded. Reads were BLAST searches against the nr/nt database for confirmation of the assigned virus target. Quality trimmed reads were mapped against downloaded BLAST hits using MiniMap2. Percentage of genus mapped reads per total classified reads are reported here and visualized in Figure 3D. </a:t>
          </a:r>
        </a:p>
        <a:p>
          <a:endParaRPr lang="en-US" sz="1600" b="0" i="0" u="none" strike="noStrike">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95248</xdr:colOff>
      <xdr:row>0</xdr:row>
      <xdr:rowOff>57150</xdr:rowOff>
    </xdr:from>
    <xdr:to>
      <xdr:col>6</xdr:col>
      <xdr:colOff>969817</xdr:colOff>
      <xdr:row>1</xdr:row>
      <xdr:rowOff>60613</xdr:rowOff>
    </xdr:to>
    <xdr:sp macro="" textlink="">
      <xdr:nvSpPr>
        <xdr:cNvPr id="2" name="TextBox 1">
          <a:extLst>
            <a:ext uri="{FF2B5EF4-FFF2-40B4-BE49-F238E27FC236}">
              <a16:creationId xmlns:a16="http://schemas.microsoft.com/office/drawing/2014/main" id="{0BC7624A-D997-47F2-A193-B52D3786EA4D}"/>
            </a:ext>
          </a:extLst>
        </xdr:cNvPr>
        <xdr:cNvSpPr txBox="1"/>
      </xdr:nvSpPr>
      <xdr:spPr>
        <a:xfrm>
          <a:off x="95248" y="57150"/>
          <a:ext cx="10633365" cy="2026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dk1"/>
              </a:solidFill>
              <a:effectLst/>
              <a:latin typeface="+mn-lt"/>
              <a:ea typeface="+mn-ea"/>
              <a:cs typeface="+mn-cs"/>
            </a:rPr>
            <a:t>Real samples (n=73) annotated sequencing data from Mytax2 Module automatic read assignment as part of the field-deployable PiiP assay</a:t>
          </a:r>
          <a:r>
            <a:rPr lang="en-US" sz="1200" b="1" i="0" baseline="0">
              <a:solidFill>
                <a:schemeClr val="dk1"/>
              </a:solidFill>
              <a:effectLst/>
              <a:latin typeface="+mn-lt"/>
              <a:ea typeface="+mn-ea"/>
              <a:cs typeface="+mn-cs"/>
            </a:rPr>
            <a:t>. </a:t>
          </a:r>
          <a:endParaRPr lang="en-US" sz="12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103909</xdr:colOff>
      <xdr:row>0</xdr:row>
      <xdr:rowOff>86591</xdr:rowOff>
    </xdr:from>
    <xdr:to>
      <xdr:col>12</xdr:col>
      <xdr:colOff>351126</xdr:colOff>
      <xdr:row>2</xdr:row>
      <xdr:rowOff>124239</xdr:rowOff>
    </xdr:to>
    <xdr:sp macro="" textlink="">
      <xdr:nvSpPr>
        <xdr:cNvPr id="3" name="TextBox 2">
          <a:extLst>
            <a:ext uri="{FF2B5EF4-FFF2-40B4-BE49-F238E27FC236}">
              <a16:creationId xmlns:a16="http://schemas.microsoft.com/office/drawing/2014/main" id="{BD189E8D-7E3D-42A2-A4F9-76421E05FB7A}"/>
            </a:ext>
          </a:extLst>
        </xdr:cNvPr>
        <xdr:cNvSpPr txBox="1"/>
      </xdr:nvSpPr>
      <xdr:spPr>
        <a:xfrm>
          <a:off x="103909" y="86591"/>
          <a:ext cx="14211695" cy="4020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Field test of concept annotated sequencing data from Mytax2 Module automatic read assignment as part of the field-deployable PiiP assay</a:t>
          </a:r>
          <a:r>
            <a:rPr lang="en-US" sz="1100" b="1" i="0" baseline="0">
              <a:solidFill>
                <a:schemeClr val="dk1"/>
              </a:solidFill>
              <a:effectLst/>
              <a:latin typeface="+mn-lt"/>
              <a:ea typeface="+mn-ea"/>
              <a:cs typeface="+mn-cs"/>
            </a:rPr>
            <a:t>. </a:t>
          </a:r>
          <a:endParaRPr lang="en-US">
            <a:effectLst/>
          </a:endParaRPr>
        </a:p>
        <a:p>
          <a:endParaRPr lang="en-US" sz="1100"/>
        </a:p>
      </xdr:txBody>
    </xdr:sp>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7-10T06:48:37.644"/>
    </inkml:context>
    <inkml:brush xml:id="br0">
      <inkml:brushProperty name="width" value="0.05" units="cm"/>
      <inkml:brushProperty name="height" value="0.05" units="cm"/>
      <inkml:brushProperty name="color" value="#FFFFFF"/>
      <inkml:brushProperty name="ignorePressure" value="1"/>
    </inkml:brush>
  </inkml:definitions>
  <inkml:trace contextRef="#ctx0" brushRef="#br0">1 0,'0'9,"0"12,0 11,0 10,0 6,0 5,0 1,0-3,0-6,0-6,0-10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7-10T07:48:49.127"/>
    </inkml:context>
    <inkml:brush xml:id="br0">
      <inkml:brushProperty name="width" value="0.05" units="cm"/>
      <inkml:brushProperty name="height" value="0.05" units="cm"/>
      <inkml:brushProperty name="color" value="#FFFFFF"/>
      <inkml:brushProperty name="ignorePressure" value="1"/>
    </inkml:brush>
  </inkml:definitions>
  <inkml:trace contextRef="#ctx0" brushRef="#br0">1 0,'0'9,"0"12,0 11,0 10,0 6,0 5,0 1,0-3,0-6,0-6,0-10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7-10T07:48:49.128"/>
    </inkml:context>
    <inkml:brush xml:id="br0">
      <inkml:brushProperty name="width" value="0.05" units="cm"/>
      <inkml:brushProperty name="height" value="0.05" units="cm"/>
      <inkml:brushProperty name="color" value="#FFFFFF"/>
      <inkml:brushProperty name="ignorePressure" value="1"/>
    </inkml:brush>
  </inkml:definitions>
  <inkml:trace contextRef="#ctx0" brushRef="#br0">1 0,'0'9,"0"12,0 11,0 10,0 6,0 5,0 1,0-3,0-6,0-6,0-10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7-10T07:48:49.129"/>
    </inkml:context>
    <inkml:brush xml:id="br0">
      <inkml:brushProperty name="width" value="0.05" units="cm"/>
      <inkml:brushProperty name="height" value="0.05" units="cm"/>
      <inkml:brushProperty name="color" value="#FFFFFF"/>
      <inkml:brushProperty name="ignorePressure" value="1"/>
    </inkml:brush>
  </inkml:definitions>
  <inkml:trace contextRef="#ctx0" brushRef="#br0">1 0,'0'9,"0"12,0 11,0 10,0 6,0 5,0 1,0-3,0-6,0-6,0-10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7-10T07:48:49.130"/>
    </inkml:context>
    <inkml:brush xml:id="br0">
      <inkml:brushProperty name="width" value="0.05" units="cm"/>
      <inkml:brushProperty name="height" value="0.05" units="cm"/>
      <inkml:brushProperty name="color" value="#FFFFFF"/>
      <inkml:brushProperty name="ignorePressure" value="1"/>
    </inkml:brush>
  </inkml:definitions>
  <inkml:trace contextRef="#ctx0" brushRef="#br0">1 0,'0'9,"0"12,0 11,0 10,0 6,0 5,0 1,0-3,0-6,0-6,0-10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7-10T07:48:49.131"/>
    </inkml:context>
    <inkml:brush xml:id="br0">
      <inkml:brushProperty name="width" value="0.05" units="cm"/>
      <inkml:brushProperty name="height" value="0.05" units="cm"/>
      <inkml:brushProperty name="color" value="#FFFFFF"/>
      <inkml:brushProperty name="ignorePressure" value="1"/>
    </inkml:brush>
  </inkml:definitions>
  <inkml:trace contextRef="#ctx0" brushRef="#br0">1 0,'0'9,"0"12,0 11,0 10,0 6,0 5,0 1,0-3,0-6,0-6,0-10</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7-10T07:48:49.132"/>
    </inkml:context>
    <inkml:brush xml:id="br0">
      <inkml:brushProperty name="width" value="0.05" units="cm"/>
      <inkml:brushProperty name="height" value="0.05" units="cm"/>
      <inkml:brushProperty name="color" value="#FFFFFF"/>
      <inkml:brushProperty name="ignorePressure" value="1"/>
    </inkml:brush>
  </inkml:definitions>
  <inkml:trace contextRef="#ctx0" brushRef="#br0">1 0,'0'9,"0"12,0 11,0 10,0 6,0 5,0 1,0-3,0-6,0-6,0-10</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7-10T07:48:49.133"/>
    </inkml:context>
    <inkml:brush xml:id="br0">
      <inkml:brushProperty name="width" value="0.05" units="cm"/>
      <inkml:brushProperty name="height" value="0.05" units="cm"/>
      <inkml:brushProperty name="color" value="#FFFFFF"/>
      <inkml:brushProperty name="ignorePressure" value="1"/>
    </inkml:brush>
  </inkml:definitions>
  <inkml:trace contextRef="#ctx0" brushRef="#br0">1 0,'0'9,"0"12,0 11,0 10,0 6,0 5,0 1,0-3,0-6,0-6,0-10</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7-10T07:48:49.134"/>
    </inkml:context>
    <inkml:brush xml:id="br0">
      <inkml:brushProperty name="width" value="0.05" units="cm"/>
      <inkml:brushProperty name="height" value="0.05" units="cm"/>
      <inkml:brushProperty name="color" value="#FFFFFF"/>
      <inkml:brushProperty name="ignorePressure" value="1"/>
    </inkml:brush>
  </inkml:definitions>
  <inkml:trace contextRef="#ctx0" brushRef="#br0">1 0,'0'9,"0"12,0 11,0 10,0 6,0 5,0 1,0-3,0-6,0-6,0-10</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7-10T07:48:49.135"/>
    </inkml:context>
    <inkml:brush xml:id="br0">
      <inkml:brushProperty name="width" value="0.05" units="cm"/>
      <inkml:brushProperty name="height" value="0.05" units="cm"/>
      <inkml:brushProperty name="color" value="#FFFFFF"/>
      <inkml:brushProperty name="ignorePressure" value="1"/>
    </inkml:brush>
  </inkml:definitions>
  <inkml:trace contextRef="#ctx0" brushRef="#br0">1 0,'0'9,"0"12,0 11,0 10,0 6,0 5,0 1,0-3,0-6,0-6,0-10</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7-10T07:48:49.136"/>
    </inkml:context>
    <inkml:brush xml:id="br0">
      <inkml:brushProperty name="width" value="0.05" units="cm"/>
      <inkml:brushProperty name="height" value="0.05" units="cm"/>
      <inkml:brushProperty name="color" value="#FFFFFF"/>
      <inkml:brushProperty name="ignorePressure" value="1"/>
    </inkml:brush>
  </inkml:definitions>
  <inkml:trace contextRef="#ctx0" brushRef="#br0">1 0,'0'9,"0"12,0 11,0 10,0 6,0 5,0 1,0-3,0-6,0-6,0-10</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7-10T07:48:49.137"/>
    </inkml:context>
    <inkml:brush xml:id="br0">
      <inkml:brushProperty name="width" value="0.05" units="cm"/>
      <inkml:brushProperty name="height" value="0.05" units="cm"/>
      <inkml:brushProperty name="color" value="#FFFFFF"/>
      <inkml:brushProperty name="ignorePressure" value="1"/>
    </inkml:brush>
  </inkml:definitions>
  <inkml:trace contextRef="#ctx0" brushRef="#br0">1 0,'0'9,"0"12,0 11,0 10,0 6,0 5,0 1,0-3,0-6,0-6,0-10</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1B635-8605-45AA-BA32-102AD30AA763}">
  <dimension ref="A3:AF43"/>
  <sheetViews>
    <sheetView zoomScale="70" zoomScaleNormal="70" workbookViewId="0">
      <selection activeCell="E4" sqref="E4"/>
    </sheetView>
  </sheetViews>
  <sheetFormatPr defaultRowHeight="15.75" x14ac:dyDescent="0.5"/>
  <cols>
    <col min="1" max="1" width="15.73046875" style="12" customWidth="1"/>
    <col min="2" max="2" width="30.796875" style="12" customWidth="1"/>
    <col min="3" max="3" width="60" style="12" customWidth="1"/>
    <col min="4" max="4" width="33.46484375" style="12" customWidth="1"/>
    <col min="5" max="13" width="14" style="12" customWidth="1"/>
    <col min="14" max="19" width="9.06640625" style="12"/>
    <col min="20" max="20" width="14.265625" style="12" customWidth="1"/>
    <col min="21" max="23" width="12.53125" style="12" customWidth="1"/>
    <col min="24" max="27" width="9.06640625" style="12"/>
    <col min="28" max="28" width="14.265625" style="12" customWidth="1"/>
    <col min="29" max="16384" width="9.06640625" style="12"/>
  </cols>
  <sheetData>
    <row r="3" spans="1:32" x14ac:dyDescent="0.5">
      <c r="B3" s="2"/>
      <c r="C3" s="2"/>
      <c r="D3" s="2"/>
      <c r="E3" s="2"/>
      <c r="F3" s="2"/>
      <c r="G3" s="2"/>
      <c r="H3" s="2"/>
      <c r="I3" s="2" t="s">
        <v>0</v>
      </c>
      <c r="J3" s="2" t="s">
        <v>0</v>
      </c>
      <c r="K3" s="2" t="s">
        <v>0</v>
      </c>
      <c r="L3" s="2" t="s">
        <v>0</v>
      </c>
      <c r="M3" s="2" t="s">
        <v>0</v>
      </c>
      <c r="N3" s="224" t="s">
        <v>1</v>
      </c>
      <c r="O3" s="225"/>
      <c r="P3" s="225"/>
      <c r="Q3" s="225"/>
      <c r="R3" s="226"/>
      <c r="S3" s="2"/>
      <c r="T3" s="224" t="s">
        <v>2</v>
      </c>
      <c r="U3" s="225"/>
      <c r="V3" s="226"/>
      <c r="W3" s="224" t="s">
        <v>3</v>
      </c>
      <c r="X3" s="225"/>
      <c r="Y3" s="225"/>
      <c r="Z3" s="225"/>
      <c r="AA3" s="225"/>
      <c r="AB3" s="225"/>
      <c r="AC3" s="225"/>
      <c r="AD3" s="226"/>
      <c r="AE3" s="224" t="s">
        <v>4</v>
      </c>
      <c r="AF3" s="226"/>
    </row>
    <row r="4" spans="1:32" s="96" customFormat="1" ht="63.4" thickBot="1" x14ac:dyDescent="0.5">
      <c r="A4" s="95" t="s">
        <v>91</v>
      </c>
      <c r="B4" s="54" t="s">
        <v>6</v>
      </c>
      <c r="C4" s="54" t="s">
        <v>7</v>
      </c>
      <c r="D4" s="54" t="s">
        <v>8</v>
      </c>
      <c r="E4" s="54" t="s">
        <v>251</v>
      </c>
      <c r="F4" s="54" t="s">
        <v>9</v>
      </c>
      <c r="G4" s="54" t="s">
        <v>10</v>
      </c>
      <c r="H4" s="54" t="s">
        <v>11</v>
      </c>
      <c r="I4" s="55" t="s">
        <v>13</v>
      </c>
      <c r="J4" s="55" t="s">
        <v>14</v>
      </c>
      <c r="K4" s="55" t="s">
        <v>15</v>
      </c>
      <c r="L4" s="55" t="s">
        <v>16</v>
      </c>
      <c r="M4" s="54" t="s">
        <v>4</v>
      </c>
      <c r="N4" s="54" t="s">
        <v>22</v>
      </c>
      <c r="O4" s="54" t="s">
        <v>23</v>
      </c>
      <c r="P4" s="54" t="s">
        <v>24</v>
      </c>
      <c r="Q4" s="54" t="s">
        <v>25</v>
      </c>
      <c r="R4" s="54" t="s">
        <v>26</v>
      </c>
      <c r="S4" s="54" t="s">
        <v>27</v>
      </c>
      <c r="T4" s="54" t="s">
        <v>28</v>
      </c>
      <c r="U4" s="55" t="s">
        <v>29</v>
      </c>
      <c r="V4" s="55" t="s">
        <v>30</v>
      </c>
      <c r="W4" s="54" t="s">
        <v>31</v>
      </c>
      <c r="X4" s="54" t="s">
        <v>32</v>
      </c>
      <c r="Y4" s="54" t="s">
        <v>33</v>
      </c>
      <c r="Z4" s="55" t="s">
        <v>34</v>
      </c>
      <c r="AA4" s="55" t="s">
        <v>35</v>
      </c>
      <c r="AB4" s="55" t="s">
        <v>90</v>
      </c>
      <c r="AC4" s="55" t="s">
        <v>37</v>
      </c>
      <c r="AD4" s="55" t="s">
        <v>38</v>
      </c>
      <c r="AE4" s="54" t="s">
        <v>39</v>
      </c>
      <c r="AF4" s="54" t="s">
        <v>40</v>
      </c>
    </row>
    <row r="5" spans="1:32" x14ac:dyDescent="0.5">
      <c r="A5" s="97">
        <v>1</v>
      </c>
      <c r="B5" s="4" t="s">
        <v>25</v>
      </c>
      <c r="C5" s="4" t="s">
        <v>87</v>
      </c>
      <c r="D5" s="4" t="s">
        <v>47</v>
      </c>
      <c r="E5" s="98">
        <v>16.5</v>
      </c>
      <c r="F5" s="5">
        <v>11411</v>
      </c>
      <c r="G5" s="5">
        <v>1804</v>
      </c>
      <c r="H5" s="5">
        <v>9607</v>
      </c>
      <c r="I5" s="5">
        <v>9607</v>
      </c>
      <c r="J5" s="98"/>
      <c r="K5" s="98"/>
      <c r="L5" s="98"/>
      <c r="M5" s="98"/>
      <c r="N5" s="98"/>
      <c r="O5" s="98"/>
      <c r="P5" s="98"/>
      <c r="Q5" s="98">
        <v>5102</v>
      </c>
      <c r="R5" s="98">
        <v>786</v>
      </c>
      <c r="S5" s="98">
        <v>3521</v>
      </c>
      <c r="T5" s="98"/>
      <c r="U5" s="98"/>
      <c r="V5" s="98"/>
      <c r="W5" s="98"/>
      <c r="X5" s="98"/>
      <c r="Y5" s="98"/>
      <c r="Z5" s="98"/>
      <c r="AA5" s="98"/>
      <c r="AB5" s="98"/>
      <c r="AC5" s="98"/>
      <c r="AD5" s="98"/>
      <c r="AE5" s="98"/>
      <c r="AF5" s="99"/>
    </row>
    <row r="6" spans="1:32" x14ac:dyDescent="0.5">
      <c r="A6" s="100">
        <v>2</v>
      </c>
      <c r="B6" s="2" t="s">
        <v>25</v>
      </c>
      <c r="C6" s="2" t="s">
        <v>87</v>
      </c>
      <c r="D6" s="2" t="s">
        <v>48</v>
      </c>
      <c r="E6" s="13">
        <v>21</v>
      </c>
      <c r="F6" s="3">
        <v>12299</v>
      </c>
      <c r="G6" s="3">
        <v>1919</v>
      </c>
      <c r="H6" s="3">
        <v>10380</v>
      </c>
      <c r="I6" s="3">
        <v>10380</v>
      </c>
      <c r="J6" s="13"/>
      <c r="K6" s="13"/>
      <c r="L6" s="13"/>
      <c r="M6" s="13"/>
      <c r="N6" s="13"/>
      <c r="O6" s="13"/>
      <c r="P6" s="13"/>
      <c r="Q6" s="13">
        <v>5563</v>
      </c>
      <c r="R6" s="13">
        <v>894</v>
      </c>
      <c r="S6" s="13">
        <v>3671</v>
      </c>
      <c r="T6" s="13"/>
      <c r="U6" s="13"/>
      <c r="V6" s="13"/>
      <c r="W6" s="13"/>
      <c r="X6" s="13"/>
      <c r="Y6" s="13"/>
      <c r="Z6" s="13"/>
      <c r="AA6" s="13"/>
      <c r="AB6" s="13"/>
      <c r="AC6" s="13"/>
      <c r="AD6" s="13"/>
      <c r="AE6" s="13"/>
      <c r="AF6" s="101"/>
    </row>
    <row r="7" spans="1:32" x14ac:dyDescent="0.5">
      <c r="A7" s="100">
        <v>3</v>
      </c>
      <c r="B7" s="2" t="s">
        <v>25</v>
      </c>
      <c r="C7" s="2" t="s">
        <v>87</v>
      </c>
      <c r="D7" s="2" t="s">
        <v>49</v>
      </c>
      <c r="E7" s="13">
        <v>25</v>
      </c>
      <c r="F7" s="3">
        <v>19351</v>
      </c>
      <c r="G7" s="3">
        <v>11112</v>
      </c>
      <c r="H7" s="3">
        <v>8239</v>
      </c>
      <c r="I7" s="3">
        <v>7938</v>
      </c>
      <c r="J7" s="13"/>
      <c r="K7" s="13"/>
      <c r="L7" s="13"/>
      <c r="M7" s="13"/>
      <c r="N7" s="13"/>
      <c r="O7" s="13"/>
      <c r="P7" s="13"/>
      <c r="Q7" s="13">
        <v>4108</v>
      </c>
      <c r="R7" s="13">
        <v>735</v>
      </c>
      <c r="S7" s="13">
        <v>2894</v>
      </c>
      <c r="T7" s="13"/>
      <c r="U7" s="13"/>
      <c r="V7" s="13"/>
      <c r="W7" s="13"/>
      <c r="X7" s="13"/>
      <c r="Y7" s="13"/>
      <c r="Z7" s="13"/>
      <c r="AA7" s="13"/>
      <c r="AB7" s="13"/>
      <c r="AC7" s="13"/>
      <c r="AD7" s="13"/>
      <c r="AE7" s="13"/>
      <c r="AF7" s="101"/>
    </row>
    <row r="8" spans="1:32" x14ac:dyDescent="0.5">
      <c r="A8" s="100">
        <v>4</v>
      </c>
      <c r="B8" s="2" t="s">
        <v>25</v>
      </c>
      <c r="C8" s="2" t="s">
        <v>87</v>
      </c>
      <c r="D8" s="2" t="s">
        <v>50</v>
      </c>
      <c r="E8" s="13">
        <v>29.2</v>
      </c>
      <c r="F8" s="3">
        <v>21591</v>
      </c>
      <c r="G8" s="3">
        <v>17495</v>
      </c>
      <c r="H8" s="3">
        <v>4096</v>
      </c>
      <c r="I8" s="3">
        <v>3941</v>
      </c>
      <c r="J8" s="13"/>
      <c r="K8" s="13"/>
      <c r="L8" s="13"/>
      <c r="M8" s="13"/>
      <c r="N8" s="13"/>
      <c r="O8" s="13"/>
      <c r="P8" s="13"/>
      <c r="Q8" s="13">
        <v>2052</v>
      </c>
      <c r="R8" s="13">
        <v>339</v>
      </c>
      <c r="S8" s="13">
        <v>1458</v>
      </c>
      <c r="T8" s="13"/>
      <c r="U8" s="13"/>
      <c r="V8" s="13"/>
      <c r="W8" s="13"/>
      <c r="X8" s="13"/>
      <c r="Y8" s="13"/>
      <c r="Z8" s="13"/>
      <c r="AA8" s="13"/>
      <c r="AB8" s="13"/>
      <c r="AC8" s="13"/>
      <c r="AD8" s="13"/>
      <c r="AE8" s="13"/>
      <c r="AF8" s="101"/>
    </row>
    <row r="9" spans="1:32" x14ac:dyDescent="0.5">
      <c r="A9" s="100">
        <v>5</v>
      </c>
      <c r="B9" s="2" t="s">
        <v>25</v>
      </c>
      <c r="C9" s="2" t="s">
        <v>87</v>
      </c>
      <c r="D9" s="2" t="s">
        <v>51</v>
      </c>
      <c r="E9" s="13">
        <v>33.1</v>
      </c>
      <c r="F9" s="3">
        <v>21154</v>
      </c>
      <c r="G9" s="3">
        <v>18222</v>
      </c>
      <c r="H9" s="3">
        <v>2932</v>
      </c>
      <c r="I9" s="3">
        <v>1441</v>
      </c>
      <c r="J9" s="13"/>
      <c r="K9" s="13"/>
      <c r="L9" s="13"/>
      <c r="M9" s="13"/>
      <c r="N9" s="13"/>
      <c r="O9" s="13"/>
      <c r="P9" s="13"/>
      <c r="Q9" s="13">
        <v>737</v>
      </c>
      <c r="R9" s="13">
        <v>122</v>
      </c>
      <c r="S9" s="13">
        <v>539</v>
      </c>
      <c r="T9" s="13"/>
      <c r="U9" s="13"/>
      <c r="V9" s="13"/>
      <c r="W9" s="13"/>
      <c r="X9" s="13"/>
      <c r="Y9" s="13"/>
      <c r="Z9" s="13"/>
      <c r="AA9" s="13"/>
      <c r="AB9" s="13"/>
      <c r="AC9" s="13"/>
      <c r="AD9" s="13"/>
      <c r="AE9" s="13"/>
      <c r="AF9" s="101"/>
    </row>
    <row r="10" spans="1:32" x14ac:dyDescent="0.5">
      <c r="A10" s="100">
        <v>6</v>
      </c>
      <c r="B10" s="2" t="s">
        <v>25</v>
      </c>
      <c r="C10" s="2" t="s">
        <v>87</v>
      </c>
      <c r="D10" s="2" t="s">
        <v>52</v>
      </c>
      <c r="E10" s="13">
        <v>36.9</v>
      </c>
      <c r="F10" s="3">
        <v>15695</v>
      </c>
      <c r="G10" s="3">
        <v>15362</v>
      </c>
      <c r="H10" s="3">
        <v>333</v>
      </c>
      <c r="I10" s="3">
        <v>136</v>
      </c>
      <c r="J10" s="13"/>
      <c r="K10" s="13"/>
      <c r="L10" s="13"/>
      <c r="M10" s="13"/>
      <c r="N10" s="13"/>
      <c r="O10" s="13"/>
      <c r="P10" s="13"/>
      <c r="Q10" s="13">
        <v>0</v>
      </c>
      <c r="R10" s="13">
        <v>0</v>
      </c>
      <c r="S10" s="13">
        <v>0</v>
      </c>
      <c r="T10" s="13"/>
      <c r="U10" s="13"/>
      <c r="V10" s="13"/>
      <c r="W10" s="13"/>
      <c r="X10" s="13"/>
      <c r="Y10" s="13"/>
      <c r="Z10" s="13"/>
      <c r="AA10" s="13"/>
      <c r="AB10" s="13"/>
      <c r="AC10" s="13"/>
      <c r="AD10" s="13"/>
      <c r="AE10" s="13"/>
      <c r="AF10" s="101"/>
    </row>
    <row r="11" spans="1:32" ht="16.5" customHeight="1" thickBot="1" x14ac:dyDescent="0.55000000000000004">
      <c r="A11" s="102">
        <v>7</v>
      </c>
      <c r="B11" s="6" t="s">
        <v>41</v>
      </c>
      <c r="C11" s="6" t="s">
        <v>88</v>
      </c>
      <c r="D11" s="103" t="s">
        <v>64</v>
      </c>
      <c r="E11" s="104" t="s">
        <v>42</v>
      </c>
      <c r="F11" s="7">
        <v>16</v>
      </c>
      <c r="G11" s="7">
        <v>0</v>
      </c>
      <c r="H11" s="6">
        <v>0</v>
      </c>
      <c r="I11" s="6">
        <v>0</v>
      </c>
      <c r="J11" s="104"/>
      <c r="K11" s="104"/>
      <c r="L11" s="104"/>
      <c r="M11" s="104"/>
      <c r="N11" s="104"/>
      <c r="O11" s="104"/>
      <c r="P11" s="104"/>
      <c r="Q11" s="104">
        <v>0</v>
      </c>
      <c r="R11" s="104">
        <v>0</v>
      </c>
      <c r="S11" s="104">
        <v>0</v>
      </c>
      <c r="T11" s="104"/>
      <c r="U11" s="104"/>
      <c r="V11" s="104"/>
      <c r="W11" s="104"/>
      <c r="X11" s="104"/>
      <c r="Y11" s="104"/>
      <c r="Z11" s="104"/>
      <c r="AA11" s="104"/>
      <c r="AB11" s="104"/>
      <c r="AC11" s="104"/>
      <c r="AD11" s="104"/>
      <c r="AE11" s="104"/>
      <c r="AF11" s="105"/>
    </row>
    <row r="12" spans="1:32" ht="19.5" customHeight="1" x14ac:dyDescent="0.5">
      <c r="A12" s="97">
        <v>1</v>
      </c>
      <c r="B12" s="4" t="s">
        <v>28</v>
      </c>
      <c r="C12" s="4" t="s">
        <v>65</v>
      </c>
      <c r="D12" s="4" t="s">
        <v>63</v>
      </c>
      <c r="E12" s="106" t="s">
        <v>66</v>
      </c>
      <c r="F12" s="5">
        <v>53774</v>
      </c>
      <c r="G12" s="5">
        <v>10048</v>
      </c>
      <c r="H12" s="5">
        <v>43726</v>
      </c>
      <c r="I12" s="4"/>
      <c r="J12" s="5">
        <v>43508</v>
      </c>
      <c r="K12" s="5"/>
      <c r="L12" s="4"/>
      <c r="M12" s="4"/>
      <c r="N12" s="4"/>
      <c r="O12" s="4"/>
      <c r="P12" s="4"/>
      <c r="Q12" s="4"/>
      <c r="R12" s="4"/>
      <c r="S12" s="4"/>
      <c r="T12" s="5">
        <v>43445</v>
      </c>
      <c r="U12" s="4"/>
      <c r="V12" s="4"/>
      <c r="W12" s="4"/>
      <c r="X12" s="4"/>
      <c r="Y12" s="4"/>
      <c r="Z12" s="4"/>
      <c r="AA12" s="4"/>
      <c r="AB12" s="4"/>
      <c r="AC12" s="4"/>
      <c r="AD12" s="4"/>
      <c r="AE12" s="4"/>
      <c r="AF12" s="107"/>
    </row>
    <row r="13" spans="1:32" ht="19.5" customHeight="1" x14ac:dyDescent="0.5">
      <c r="A13" s="100">
        <v>2</v>
      </c>
      <c r="B13" s="2" t="s">
        <v>28</v>
      </c>
      <c r="C13" s="2" t="s">
        <v>65</v>
      </c>
      <c r="D13" s="20" t="s">
        <v>48</v>
      </c>
      <c r="E13" s="108">
        <v>24.700000000000003</v>
      </c>
      <c r="F13" s="3">
        <v>24844</v>
      </c>
      <c r="G13" s="3">
        <v>10767</v>
      </c>
      <c r="H13" s="3">
        <v>14077</v>
      </c>
      <c r="I13" s="3">
        <v>210</v>
      </c>
      <c r="J13" s="3">
        <v>13863</v>
      </c>
      <c r="K13" s="3"/>
      <c r="L13" s="2"/>
      <c r="M13" s="2"/>
      <c r="N13" s="2"/>
      <c r="O13" s="2"/>
      <c r="P13" s="2"/>
      <c r="Q13" s="2"/>
      <c r="R13" s="3">
        <v>150</v>
      </c>
      <c r="S13" s="2"/>
      <c r="T13" s="3">
        <v>13841</v>
      </c>
      <c r="U13" s="2"/>
      <c r="V13" s="2"/>
      <c r="W13" s="2"/>
      <c r="X13" s="2"/>
      <c r="Y13" s="2"/>
      <c r="Z13" s="2"/>
      <c r="AA13" s="2"/>
      <c r="AB13" s="2"/>
      <c r="AC13" s="2"/>
      <c r="AD13" s="2"/>
      <c r="AE13" s="2"/>
      <c r="AF13" s="109"/>
    </row>
    <row r="14" spans="1:32" ht="19.5" customHeight="1" x14ac:dyDescent="0.5">
      <c r="A14" s="100">
        <v>3</v>
      </c>
      <c r="B14" s="2" t="s">
        <v>28</v>
      </c>
      <c r="C14" s="2" t="s">
        <v>65</v>
      </c>
      <c r="D14" s="20" t="s">
        <v>49</v>
      </c>
      <c r="E14" s="108">
        <v>28</v>
      </c>
      <c r="F14" s="3">
        <v>13245</v>
      </c>
      <c r="G14" s="3">
        <v>11305</v>
      </c>
      <c r="H14" s="3">
        <v>1940</v>
      </c>
      <c r="I14" s="3">
        <v>109</v>
      </c>
      <c r="J14" s="3">
        <v>1830</v>
      </c>
      <c r="K14" s="3"/>
      <c r="L14" s="2"/>
      <c r="M14" s="2"/>
      <c r="N14" s="2"/>
      <c r="O14" s="2"/>
      <c r="P14" s="2"/>
      <c r="Q14" s="2"/>
      <c r="R14" s="3">
        <v>70</v>
      </c>
      <c r="S14" s="2"/>
      <c r="T14" s="3">
        <v>1828</v>
      </c>
      <c r="U14" s="2"/>
      <c r="V14" s="2"/>
      <c r="W14" s="2"/>
      <c r="X14" s="2"/>
      <c r="Y14" s="2"/>
      <c r="Z14" s="2"/>
      <c r="AA14" s="2"/>
      <c r="AB14" s="2"/>
      <c r="AC14" s="2"/>
      <c r="AD14" s="2"/>
      <c r="AE14" s="2"/>
      <c r="AF14" s="109"/>
    </row>
    <row r="15" spans="1:32" ht="19.5" customHeight="1" x14ac:dyDescent="0.5">
      <c r="A15" s="100">
        <v>4</v>
      </c>
      <c r="B15" s="2" t="s">
        <v>28</v>
      </c>
      <c r="C15" s="2" t="s">
        <v>65</v>
      </c>
      <c r="D15" s="20" t="s">
        <v>50</v>
      </c>
      <c r="E15" s="108">
        <v>31.48</v>
      </c>
      <c r="F15" s="3">
        <v>13800</v>
      </c>
      <c r="G15" s="3">
        <v>13480</v>
      </c>
      <c r="H15" s="3">
        <v>320</v>
      </c>
      <c r="I15" s="3">
        <v>149</v>
      </c>
      <c r="J15" s="3">
        <v>171</v>
      </c>
      <c r="K15" s="3"/>
      <c r="L15" s="2"/>
      <c r="M15" s="2"/>
      <c r="N15" s="2"/>
      <c r="O15" s="2"/>
      <c r="P15" s="2"/>
      <c r="Q15" s="2"/>
      <c r="R15" s="3">
        <v>101</v>
      </c>
      <c r="S15" s="2"/>
      <c r="T15" s="3">
        <v>171</v>
      </c>
      <c r="U15" s="2"/>
      <c r="V15" s="2"/>
      <c r="W15" s="2"/>
      <c r="X15" s="2"/>
      <c r="Y15" s="2"/>
      <c r="Z15" s="2"/>
      <c r="AA15" s="2"/>
      <c r="AB15" s="2"/>
      <c r="AC15" s="2"/>
      <c r="AD15" s="2"/>
      <c r="AE15" s="2"/>
      <c r="AF15" s="109"/>
    </row>
    <row r="16" spans="1:32" ht="19.5" customHeight="1" x14ac:dyDescent="0.5">
      <c r="A16" s="100">
        <v>5</v>
      </c>
      <c r="B16" s="2" t="s">
        <v>28</v>
      </c>
      <c r="C16" s="2" t="s">
        <v>65</v>
      </c>
      <c r="D16" s="20" t="s">
        <v>51</v>
      </c>
      <c r="E16" s="108">
        <v>34.19</v>
      </c>
      <c r="F16" s="3">
        <v>11215</v>
      </c>
      <c r="G16" s="3">
        <v>10850</v>
      </c>
      <c r="H16" s="3">
        <v>365</v>
      </c>
      <c r="I16" s="3">
        <v>300</v>
      </c>
      <c r="J16" s="2">
        <v>65</v>
      </c>
      <c r="K16" s="2"/>
      <c r="L16" s="2"/>
      <c r="M16" s="2"/>
      <c r="N16" s="2"/>
      <c r="O16" s="2"/>
      <c r="P16" s="2"/>
      <c r="Q16" s="2"/>
      <c r="R16" s="3">
        <v>204</v>
      </c>
      <c r="S16" s="2"/>
      <c r="T16" s="3">
        <v>65</v>
      </c>
      <c r="U16" s="2"/>
      <c r="V16" s="2"/>
      <c r="W16" s="2"/>
      <c r="X16" s="2"/>
      <c r="Y16" s="2"/>
      <c r="Z16" s="2"/>
      <c r="AA16" s="2"/>
      <c r="AB16" s="2"/>
      <c r="AC16" s="2"/>
      <c r="AD16" s="2"/>
      <c r="AE16" s="2"/>
      <c r="AF16" s="109"/>
    </row>
    <row r="17" spans="1:32" ht="19.5" customHeight="1" x14ac:dyDescent="0.5">
      <c r="A17" s="100">
        <v>6</v>
      </c>
      <c r="B17" s="2" t="s">
        <v>28</v>
      </c>
      <c r="C17" s="2" t="s">
        <v>65</v>
      </c>
      <c r="D17" s="20" t="s">
        <v>52</v>
      </c>
      <c r="E17" s="108">
        <v>36.08</v>
      </c>
      <c r="F17" s="3">
        <v>9433</v>
      </c>
      <c r="G17" s="3">
        <v>9275</v>
      </c>
      <c r="H17" s="3">
        <v>158</v>
      </c>
      <c r="I17" s="3">
        <v>126</v>
      </c>
      <c r="J17" s="2"/>
      <c r="K17" s="2"/>
      <c r="L17" s="2"/>
      <c r="M17" s="2"/>
      <c r="N17" s="2"/>
      <c r="O17" s="2"/>
      <c r="P17" s="2"/>
      <c r="Q17" s="2"/>
      <c r="R17" s="2">
        <v>74</v>
      </c>
      <c r="S17" s="2"/>
      <c r="T17" s="2"/>
      <c r="U17" s="2"/>
      <c r="V17" s="2"/>
      <c r="W17" s="2"/>
      <c r="X17" s="2"/>
      <c r="Y17" s="2"/>
      <c r="Z17" s="2"/>
      <c r="AA17" s="2"/>
      <c r="AB17" s="2"/>
      <c r="AC17" s="2"/>
      <c r="AD17" s="2"/>
      <c r="AE17" s="2"/>
      <c r="AF17" s="109"/>
    </row>
    <row r="18" spans="1:32" ht="16.149999999999999" thickBot="1" x14ac:dyDescent="0.55000000000000004">
      <c r="A18" s="102">
        <v>7</v>
      </c>
      <c r="B18" s="6" t="s">
        <v>41</v>
      </c>
      <c r="C18" s="6" t="s">
        <v>44</v>
      </c>
      <c r="D18" s="103" t="s">
        <v>64</v>
      </c>
      <c r="E18" s="103" t="s">
        <v>42</v>
      </c>
      <c r="F18" s="7">
        <v>5217</v>
      </c>
      <c r="G18" s="7">
        <v>5096</v>
      </c>
      <c r="H18" s="7">
        <v>121</v>
      </c>
      <c r="I18" s="7">
        <v>110</v>
      </c>
      <c r="J18" s="6"/>
      <c r="K18" s="6"/>
      <c r="L18" s="6"/>
      <c r="M18" s="6"/>
      <c r="N18" s="6"/>
      <c r="O18" s="6"/>
      <c r="P18" s="6"/>
      <c r="Q18" s="6"/>
      <c r="R18" s="7">
        <v>66</v>
      </c>
      <c r="S18" s="6"/>
      <c r="T18" s="6"/>
      <c r="U18" s="6"/>
      <c r="V18" s="6"/>
      <c r="W18" s="6"/>
      <c r="X18" s="6"/>
      <c r="Y18" s="6"/>
      <c r="Z18" s="6"/>
      <c r="AA18" s="6"/>
      <c r="AB18" s="6"/>
      <c r="AC18" s="6"/>
      <c r="AD18" s="6"/>
      <c r="AE18" s="6"/>
      <c r="AF18" s="110"/>
    </row>
    <row r="19" spans="1:32" x14ac:dyDescent="0.5">
      <c r="A19" s="97">
        <v>1</v>
      </c>
      <c r="B19" s="4" t="s">
        <v>31</v>
      </c>
      <c r="C19" s="4" t="s">
        <v>67</v>
      </c>
      <c r="D19" s="111" t="s">
        <v>64</v>
      </c>
      <c r="E19" s="112">
        <v>18.2</v>
      </c>
      <c r="F19" s="5">
        <v>67192</v>
      </c>
      <c r="G19" s="5">
        <v>5703</v>
      </c>
      <c r="H19" s="5">
        <v>61489</v>
      </c>
      <c r="I19" s="5">
        <v>1144</v>
      </c>
      <c r="J19" s="4"/>
      <c r="K19" s="4"/>
      <c r="L19" s="5">
        <v>60016</v>
      </c>
      <c r="M19" s="4"/>
      <c r="N19" s="4"/>
      <c r="O19" s="4"/>
      <c r="P19" s="4"/>
      <c r="Q19" s="4"/>
      <c r="R19" s="5">
        <v>685</v>
      </c>
      <c r="S19" s="4"/>
      <c r="T19" s="4"/>
      <c r="U19" s="4"/>
      <c r="V19" s="4"/>
      <c r="W19" s="5">
        <v>59744</v>
      </c>
      <c r="X19" s="4"/>
      <c r="Y19" s="4"/>
      <c r="Z19" s="4"/>
      <c r="AA19" s="4"/>
      <c r="AB19" s="4"/>
      <c r="AC19" s="4"/>
      <c r="AD19" s="4"/>
      <c r="AE19" s="4"/>
      <c r="AF19" s="107"/>
    </row>
    <row r="20" spans="1:32" x14ac:dyDescent="0.5">
      <c r="A20" s="100">
        <v>2</v>
      </c>
      <c r="B20" s="2" t="s">
        <v>31</v>
      </c>
      <c r="C20" s="2" t="s">
        <v>68</v>
      </c>
      <c r="D20" s="2">
        <v>10</v>
      </c>
      <c r="E20" s="113">
        <v>22.81</v>
      </c>
      <c r="F20" s="3">
        <v>56461</v>
      </c>
      <c r="G20" s="3">
        <v>26073</v>
      </c>
      <c r="H20" s="3">
        <v>30388</v>
      </c>
      <c r="I20" s="3">
        <v>732</v>
      </c>
      <c r="J20" s="2"/>
      <c r="K20" s="2"/>
      <c r="L20" s="3">
        <v>28952</v>
      </c>
      <c r="M20" s="2"/>
      <c r="N20" s="2"/>
      <c r="O20" s="2"/>
      <c r="P20" s="2"/>
      <c r="Q20" s="2"/>
      <c r="R20" s="3">
        <v>425</v>
      </c>
      <c r="S20" s="2"/>
      <c r="T20" s="2"/>
      <c r="U20" s="2"/>
      <c r="V20" s="2"/>
      <c r="W20" s="3">
        <v>28780</v>
      </c>
      <c r="X20" s="2"/>
      <c r="Y20" s="2"/>
      <c r="Z20" s="2"/>
      <c r="AA20" s="2"/>
      <c r="AB20" s="3">
        <v>644</v>
      </c>
      <c r="AC20" s="2"/>
      <c r="AD20" s="2"/>
      <c r="AE20" s="2"/>
      <c r="AF20" s="109"/>
    </row>
    <row r="21" spans="1:32" x14ac:dyDescent="0.5">
      <c r="A21" s="100">
        <v>3</v>
      </c>
      <c r="B21" s="2" t="s">
        <v>31</v>
      </c>
      <c r="C21" s="2" t="s">
        <v>68</v>
      </c>
      <c r="D21" s="2" t="s">
        <v>47</v>
      </c>
      <c r="E21" s="113">
        <v>26.3</v>
      </c>
      <c r="F21" s="3">
        <v>27289</v>
      </c>
      <c r="G21" s="3">
        <v>16449</v>
      </c>
      <c r="H21" s="3">
        <v>10840</v>
      </c>
      <c r="I21" s="3">
        <v>1156</v>
      </c>
      <c r="J21" s="2"/>
      <c r="K21" s="2"/>
      <c r="L21" s="3">
        <v>8881</v>
      </c>
      <c r="M21" s="2"/>
      <c r="N21" s="2"/>
      <c r="O21" s="2"/>
      <c r="P21" s="2"/>
      <c r="Q21" s="3">
        <v>345</v>
      </c>
      <c r="R21" s="3">
        <v>283</v>
      </c>
      <c r="S21" s="3">
        <v>269</v>
      </c>
      <c r="T21" s="2"/>
      <c r="U21" s="2"/>
      <c r="V21" s="2"/>
      <c r="W21" s="3">
        <v>8824</v>
      </c>
      <c r="X21" s="2"/>
      <c r="Y21" s="2"/>
      <c r="Z21" s="2"/>
      <c r="AA21" s="2"/>
      <c r="AB21" s="3">
        <v>763</v>
      </c>
      <c r="AC21" s="2"/>
      <c r="AD21" s="2"/>
      <c r="AE21" s="2"/>
      <c r="AF21" s="109"/>
    </row>
    <row r="22" spans="1:32" x14ac:dyDescent="0.5">
      <c r="A22" s="100">
        <v>4</v>
      </c>
      <c r="B22" s="2" t="s">
        <v>31</v>
      </c>
      <c r="C22" s="2" t="s">
        <v>68</v>
      </c>
      <c r="D22" s="2" t="s">
        <v>48</v>
      </c>
      <c r="E22" s="113">
        <v>30.3</v>
      </c>
      <c r="F22" s="3">
        <v>37428</v>
      </c>
      <c r="G22" s="3">
        <v>30000</v>
      </c>
      <c r="H22" s="3">
        <v>7428</v>
      </c>
      <c r="I22" s="3">
        <v>1090</v>
      </c>
      <c r="J22" s="2"/>
      <c r="K22" s="2"/>
      <c r="L22" s="3">
        <v>3467</v>
      </c>
      <c r="M22" s="2"/>
      <c r="N22" s="2"/>
      <c r="O22" s="2"/>
      <c r="P22" s="2"/>
      <c r="Q22" s="2"/>
      <c r="R22" s="3">
        <v>659</v>
      </c>
      <c r="S22" s="2"/>
      <c r="T22" s="2"/>
      <c r="U22" s="2"/>
      <c r="V22" s="2"/>
      <c r="W22" s="3">
        <v>3381</v>
      </c>
      <c r="X22" s="2"/>
      <c r="Y22" s="2"/>
      <c r="Z22" s="2"/>
      <c r="AA22" s="2"/>
      <c r="AB22" s="3">
        <v>2753</v>
      </c>
      <c r="AC22" s="2"/>
      <c r="AD22" s="2"/>
      <c r="AE22" s="2"/>
      <c r="AF22" s="109"/>
    </row>
    <row r="23" spans="1:32" x14ac:dyDescent="0.5">
      <c r="A23" s="100">
        <v>5</v>
      </c>
      <c r="B23" s="2" t="s">
        <v>31</v>
      </c>
      <c r="C23" s="2" t="s">
        <v>68</v>
      </c>
      <c r="D23" s="2" t="s">
        <v>49</v>
      </c>
      <c r="E23" s="113">
        <v>34.26</v>
      </c>
      <c r="F23" s="3">
        <v>21745</v>
      </c>
      <c r="G23" s="3">
        <v>19320</v>
      </c>
      <c r="H23" s="3">
        <v>2425</v>
      </c>
      <c r="I23" s="3">
        <v>437</v>
      </c>
      <c r="J23" s="2"/>
      <c r="K23" s="2"/>
      <c r="L23" s="3">
        <v>161</v>
      </c>
      <c r="M23" s="2"/>
      <c r="N23" s="2"/>
      <c r="O23" s="2"/>
      <c r="P23" s="2"/>
      <c r="Q23" s="2"/>
      <c r="R23" s="3">
        <v>226</v>
      </c>
      <c r="S23" s="2"/>
      <c r="T23" s="2"/>
      <c r="U23" s="2"/>
      <c r="V23" s="2"/>
      <c r="W23" s="2"/>
      <c r="X23" s="2"/>
      <c r="Y23" s="2"/>
      <c r="Z23" s="2"/>
      <c r="AA23" s="2"/>
      <c r="AB23" s="3">
        <v>1736</v>
      </c>
      <c r="AC23" s="2"/>
      <c r="AD23" s="2"/>
      <c r="AE23" s="2"/>
      <c r="AF23" s="109"/>
    </row>
    <row r="24" spans="1:32" x14ac:dyDescent="0.5">
      <c r="A24" s="100">
        <v>6</v>
      </c>
      <c r="B24" s="2" t="s">
        <v>31</v>
      </c>
      <c r="C24" s="2" t="s">
        <v>68</v>
      </c>
      <c r="D24" s="2" t="s">
        <v>50</v>
      </c>
      <c r="E24" s="113">
        <v>36.1</v>
      </c>
      <c r="F24" s="3">
        <v>26116</v>
      </c>
      <c r="G24" s="3">
        <v>23210</v>
      </c>
      <c r="H24" s="3">
        <v>2906</v>
      </c>
      <c r="I24" s="2"/>
      <c r="J24" s="2"/>
      <c r="K24" s="2"/>
      <c r="L24" s="3">
        <v>209</v>
      </c>
      <c r="M24" s="2"/>
      <c r="N24" s="2"/>
      <c r="O24" s="2"/>
      <c r="P24" s="2"/>
      <c r="Q24" s="2"/>
      <c r="R24" s="2"/>
      <c r="S24" s="2"/>
      <c r="T24" s="2"/>
      <c r="U24" s="2"/>
      <c r="V24" s="2"/>
      <c r="W24" s="2"/>
      <c r="X24" s="2"/>
      <c r="Y24" s="2"/>
      <c r="Z24" s="2"/>
      <c r="AA24" s="2"/>
      <c r="AB24" s="3">
        <v>2566</v>
      </c>
      <c r="AC24" s="2"/>
      <c r="AD24" s="2"/>
      <c r="AE24" s="2"/>
      <c r="AF24" s="109"/>
    </row>
    <row r="25" spans="1:32" x14ac:dyDescent="0.5">
      <c r="A25" s="100">
        <v>7</v>
      </c>
      <c r="B25" s="2" t="s">
        <v>31</v>
      </c>
      <c r="C25" s="2" t="s">
        <v>68</v>
      </c>
      <c r="D25" s="2" t="s">
        <v>51</v>
      </c>
      <c r="E25" s="113">
        <v>37.93</v>
      </c>
      <c r="F25" s="3">
        <v>33339</v>
      </c>
      <c r="G25" s="3">
        <v>27109</v>
      </c>
      <c r="H25" s="3">
        <v>6230</v>
      </c>
      <c r="I25" s="3">
        <v>2812</v>
      </c>
      <c r="J25" s="2"/>
      <c r="K25" s="2"/>
      <c r="L25" s="3">
        <v>178</v>
      </c>
      <c r="M25" s="2"/>
      <c r="N25" s="3">
        <v>200</v>
      </c>
      <c r="O25" s="2"/>
      <c r="P25" s="2"/>
      <c r="Q25" s="3">
        <v>943</v>
      </c>
      <c r="R25" s="3">
        <v>860</v>
      </c>
      <c r="S25" s="3">
        <v>336</v>
      </c>
      <c r="T25" s="2"/>
      <c r="U25" s="2"/>
      <c r="V25" s="2"/>
      <c r="W25" s="2"/>
      <c r="X25" s="2"/>
      <c r="Y25" s="2"/>
      <c r="Z25" s="2"/>
      <c r="AA25" s="2"/>
      <c r="AB25" s="3">
        <v>3097</v>
      </c>
      <c r="AC25" s="2"/>
      <c r="AD25" s="2"/>
      <c r="AE25" s="2"/>
      <c r="AF25" s="109"/>
    </row>
    <row r="26" spans="1:32" x14ac:dyDescent="0.5">
      <c r="A26" s="100">
        <v>8</v>
      </c>
      <c r="B26" s="2" t="s">
        <v>31</v>
      </c>
      <c r="C26" s="2" t="s">
        <v>68</v>
      </c>
      <c r="D26" s="2" t="s">
        <v>52</v>
      </c>
      <c r="E26" s="113">
        <v>43.23</v>
      </c>
      <c r="F26" s="3">
        <v>35142</v>
      </c>
      <c r="G26" s="3">
        <v>29707</v>
      </c>
      <c r="H26" s="3">
        <v>5435</v>
      </c>
      <c r="I26" s="3">
        <v>1057</v>
      </c>
      <c r="J26" s="2"/>
      <c r="K26" s="2"/>
      <c r="L26" s="2"/>
      <c r="M26" s="2"/>
      <c r="N26" s="2"/>
      <c r="O26" s="2"/>
      <c r="P26" s="2"/>
      <c r="Q26" s="3">
        <v>448</v>
      </c>
      <c r="R26" s="3">
        <v>285</v>
      </c>
      <c r="S26" s="3">
        <v>185</v>
      </c>
      <c r="T26" s="2"/>
      <c r="U26" s="2"/>
      <c r="V26" s="2"/>
      <c r="W26" s="3"/>
      <c r="X26" s="2"/>
      <c r="Y26" s="2"/>
      <c r="Z26" s="2"/>
      <c r="AA26" s="2"/>
      <c r="AB26" s="3">
        <v>4072</v>
      </c>
      <c r="AC26" s="2"/>
      <c r="AD26" s="2"/>
      <c r="AE26" s="2"/>
      <c r="AF26" s="109"/>
    </row>
    <row r="27" spans="1:32" ht="15.75" customHeight="1" x14ac:dyDescent="0.5">
      <c r="A27" s="100">
        <v>9</v>
      </c>
      <c r="B27" s="2" t="s">
        <v>41</v>
      </c>
      <c r="C27" s="2" t="s">
        <v>45</v>
      </c>
      <c r="D27" s="20" t="s">
        <v>64</v>
      </c>
      <c r="E27" s="113" t="s">
        <v>69</v>
      </c>
      <c r="F27" s="3">
        <v>21271</v>
      </c>
      <c r="G27" s="3">
        <v>18831</v>
      </c>
      <c r="H27" s="3">
        <v>2440</v>
      </c>
      <c r="I27" s="3">
        <v>454</v>
      </c>
      <c r="J27" s="2"/>
      <c r="K27" s="2"/>
      <c r="L27" s="2"/>
      <c r="M27" s="2"/>
      <c r="N27" s="2"/>
      <c r="O27" s="2"/>
      <c r="P27" s="2"/>
      <c r="Q27" s="2"/>
      <c r="R27" s="3">
        <v>228</v>
      </c>
      <c r="S27" s="3">
        <v>122</v>
      </c>
      <c r="T27" s="2"/>
      <c r="U27" s="2"/>
      <c r="V27" s="2"/>
      <c r="W27" s="2"/>
      <c r="X27" s="2"/>
      <c r="Y27" s="2"/>
      <c r="Z27" s="2"/>
      <c r="AA27" s="2"/>
      <c r="AB27" s="3">
        <v>1827</v>
      </c>
      <c r="AC27" s="2"/>
      <c r="AD27" s="2"/>
      <c r="AE27" s="2"/>
      <c r="AF27" s="109"/>
    </row>
    <row r="28" spans="1:32" ht="21" customHeight="1" thickBot="1" x14ac:dyDescent="0.55000000000000004">
      <c r="A28" s="102">
        <v>10</v>
      </c>
      <c r="B28" s="6" t="s">
        <v>41</v>
      </c>
      <c r="C28" s="6" t="s">
        <v>53</v>
      </c>
      <c r="D28" s="103" t="s">
        <v>64</v>
      </c>
      <c r="E28" s="103" t="s">
        <v>42</v>
      </c>
      <c r="F28" s="7">
        <v>912</v>
      </c>
      <c r="G28" s="7">
        <v>359</v>
      </c>
      <c r="H28" s="7">
        <v>553</v>
      </c>
      <c r="I28" s="7">
        <v>553</v>
      </c>
      <c r="J28" s="6"/>
      <c r="K28" s="6"/>
      <c r="L28" s="6"/>
      <c r="M28" s="6"/>
      <c r="N28" s="7">
        <v>32</v>
      </c>
      <c r="O28" s="7">
        <v>12</v>
      </c>
      <c r="P28" s="7">
        <v>7</v>
      </c>
      <c r="Q28" s="7">
        <v>287</v>
      </c>
      <c r="R28" s="7">
        <v>113</v>
      </c>
      <c r="S28" s="7">
        <v>68</v>
      </c>
      <c r="T28" s="6"/>
      <c r="U28" s="6"/>
      <c r="V28" s="6"/>
      <c r="W28" s="6"/>
      <c r="X28" s="6"/>
      <c r="Y28" s="6"/>
      <c r="Z28" s="6"/>
      <c r="AA28" s="6"/>
      <c r="AB28" s="6"/>
      <c r="AC28" s="6"/>
      <c r="AD28" s="6"/>
      <c r="AE28" s="6"/>
      <c r="AF28" s="110"/>
    </row>
    <row r="29" spans="1:32" x14ac:dyDescent="0.5">
      <c r="A29" s="97">
        <v>1</v>
      </c>
      <c r="B29" s="4" t="s">
        <v>39</v>
      </c>
      <c r="C29" s="4" t="s">
        <v>62</v>
      </c>
      <c r="D29" s="4">
        <v>10</v>
      </c>
      <c r="E29" s="112">
        <v>19.79</v>
      </c>
      <c r="F29" s="4">
        <v>59312</v>
      </c>
      <c r="G29" s="4">
        <v>47446</v>
      </c>
      <c r="H29" s="4">
        <v>11866</v>
      </c>
      <c r="I29" s="4">
        <v>528</v>
      </c>
      <c r="J29" s="4"/>
      <c r="K29" s="4"/>
      <c r="L29" s="4"/>
      <c r="M29" s="4">
        <v>11338</v>
      </c>
      <c r="N29" s="4"/>
      <c r="O29" s="4"/>
      <c r="P29" s="4"/>
      <c r="Q29" s="4"/>
      <c r="R29" s="4"/>
      <c r="S29" s="4"/>
      <c r="T29" s="4"/>
      <c r="U29" s="4"/>
      <c r="V29" s="4"/>
      <c r="W29" s="4"/>
      <c r="X29" s="4"/>
      <c r="Y29" s="4"/>
      <c r="Z29" s="4"/>
      <c r="AA29" s="4"/>
      <c r="AB29" s="4"/>
      <c r="AC29" s="4"/>
      <c r="AD29" s="4"/>
      <c r="AE29" s="4">
        <v>11337</v>
      </c>
      <c r="AF29" s="107"/>
    </row>
    <row r="30" spans="1:32" x14ac:dyDescent="0.5">
      <c r="A30" s="100">
        <v>2</v>
      </c>
      <c r="B30" s="2" t="s">
        <v>39</v>
      </c>
      <c r="C30" s="2" t="s">
        <v>62</v>
      </c>
      <c r="D30" s="2" t="s">
        <v>63</v>
      </c>
      <c r="E30" s="113">
        <v>23.204999999999998</v>
      </c>
      <c r="F30" s="2">
        <v>22708</v>
      </c>
      <c r="G30" s="2">
        <v>13337</v>
      </c>
      <c r="H30" s="2">
        <v>9371</v>
      </c>
      <c r="I30" s="2">
        <v>255</v>
      </c>
      <c r="J30" s="2"/>
      <c r="K30" s="2"/>
      <c r="L30" s="2"/>
      <c r="M30" s="2">
        <v>9114</v>
      </c>
      <c r="N30" s="2"/>
      <c r="O30" s="2"/>
      <c r="P30" s="2"/>
      <c r="Q30" s="2"/>
      <c r="R30" s="2"/>
      <c r="S30" s="2"/>
      <c r="T30" s="2"/>
      <c r="U30" s="2"/>
      <c r="V30" s="2"/>
      <c r="W30" s="2"/>
      <c r="X30" s="2"/>
      <c r="Y30" s="2"/>
      <c r="Z30" s="2"/>
      <c r="AA30" s="2"/>
      <c r="AB30" s="2"/>
      <c r="AC30" s="2"/>
      <c r="AD30" s="2"/>
      <c r="AE30" s="2">
        <v>9114</v>
      </c>
      <c r="AF30" s="109"/>
    </row>
    <row r="31" spans="1:32" x14ac:dyDescent="0.5">
      <c r="A31" s="100">
        <v>3</v>
      </c>
      <c r="B31" s="2" t="s">
        <v>39</v>
      </c>
      <c r="C31" s="2" t="s">
        <v>62</v>
      </c>
      <c r="D31" s="2" t="s">
        <v>48</v>
      </c>
      <c r="E31" s="113">
        <v>26.655000000000001</v>
      </c>
      <c r="F31" s="2">
        <v>20368</v>
      </c>
      <c r="G31" s="2">
        <v>17965</v>
      </c>
      <c r="H31" s="2">
        <v>2403</v>
      </c>
      <c r="I31" s="2">
        <v>315</v>
      </c>
      <c r="J31" s="2"/>
      <c r="K31" s="2"/>
      <c r="L31" s="2"/>
      <c r="M31" s="2">
        <v>2088</v>
      </c>
      <c r="N31" s="2"/>
      <c r="O31" s="2"/>
      <c r="P31" s="2"/>
      <c r="Q31" s="2"/>
      <c r="R31" s="2">
        <v>149</v>
      </c>
      <c r="S31" s="2"/>
      <c r="T31" s="2"/>
      <c r="U31" s="2"/>
      <c r="V31" s="2"/>
      <c r="W31" s="2"/>
      <c r="X31" s="2"/>
      <c r="Y31" s="2"/>
      <c r="Z31" s="2"/>
      <c r="AA31" s="2"/>
      <c r="AB31" s="2"/>
      <c r="AC31" s="2"/>
      <c r="AD31" s="2"/>
      <c r="AE31" s="2">
        <v>2088</v>
      </c>
      <c r="AF31" s="109"/>
    </row>
    <row r="32" spans="1:32" x14ac:dyDescent="0.5">
      <c r="A32" s="100">
        <v>4</v>
      </c>
      <c r="B32" s="2" t="s">
        <v>39</v>
      </c>
      <c r="C32" s="2" t="s">
        <v>62</v>
      </c>
      <c r="D32" s="2" t="s">
        <v>49</v>
      </c>
      <c r="E32" s="113">
        <v>30</v>
      </c>
      <c r="F32" s="2">
        <v>16847</v>
      </c>
      <c r="G32" s="2">
        <v>15669</v>
      </c>
      <c r="H32" s="2">
        <v>1178</v>
      </c>
      <c r="I32" s="2">
        <v>599</v>
      </c>
      <c r="J32" s="2"/>
      <c r="K32" s="2"/>
      <c r="L32" s="2"/>
      <c r="M32" s="2">
        <v>579</v>
      </c>
      <c r="N32" s="2"/>
      <c r="O32" s="2"/>
      <c r="P32" s="2"/>
      <c r="Q32" s="2"/>
      <c r="R32" s="2">
        <v>233</v>
      </c>
      <c r="S32" s="2">
        <v>116</v>
      </c>
      <c r="T32" s="2"/>
      <c r="U32" s="2"/>
      <c r="V32" s="2"/>
      <c r="W32" s="2"/>
      <c r="X32" s="2"/>
      <c r="Y32" s="2"/>
      <c r="Z32" s="2"/>
      <c r="AA32" s="2"/>
      <c r="AB32" s="2"/>
      <c r="AC32" s="2"/>
      <c r="AD32" s="2"/>
      <c r="AE32" s="2">
        <v>579</v>
      </c>
      <c r="AF32" s="109"/>
    </row>
    <row r="33" spans="1:32" x14ac:dyDescent="0.5">
      <c r="A33" s="100">
        <v>5</v>
      </c>
      <c r="B33" s="2" t="s">
        <v>39</v>
      </c>
      <c r="C33" s="2" t="s">
        <v>62</v>
      </c>
      <c r="D33" s="2" t="s">
        <v>50</v>
      </c>
      <c r="E33" s="113">
        <v>33.47</v>
      </c>
      <c r="F33" s="2">
        <v>9987</v>
      </c>
      <c r="G33" s="2">
        <v>9939</v>
      </c>
      <c r="H33" s="2"/>
      <c r="I33" s="2"/>
      <c r="J33" s="2"/>
      <c r="K33" s="2"/>
      <c r="L33" s="2"/>
      <c r="M33" s="2"/>
      <c r="N33" s="2"/>
      <c r="O33" s="2"/>
      <c r="P33" s="2"/>
      <c r="Q33" s="2"/>
      <c r="R33" s="2"/>
      <c r="S33" s="2"/>
      <c r="T33" s="2"/>
      <c r="U33" s="2"/>
      <c r="V33" s="2"/>
      <c r="W33" s="2"/>
      <c r="X33" s="2"/>
      <c r="Y33" s="2"/>
      <c r="Z33" s="2"/>
      <c r="AA33" s="2"/>
      <c r="AB33" s="2"/>
      <c r="AC33" s="2"/>
      <c r="AD33" s="2"/>
      <c r="AE33" s="2"/>
      <c r="AF33" s="109"/>
    </row>
    <row r="34" spans="1:32" x14ac:dyDescent="0.5">
      <c r="A34" s="100">
        <v>6</v>
      </c>
      <c r="B34" s="2" t="s">
        <v>39</v>
      </c>
      <c r="C34" s="2" t="s">
        <v>62</v>
      </c>
      <c r="D34" s="2" t="s">
        <v>51</v>
      </c>
      <c r="E34" s="113">
        <v>35.615000000000002</v>
      </c>
      <c r="F34" s="2">
        <v>13078</v>
      </c>
      <c r="G34" s="2">
        <v>12429</v>
      </c>
      <c r="H34" s="2">
        <v>649</v>
      </c>
      <c r="I34" s="2">
        <v>624</v>
      </c>
      <c r="J34" s="2"/>
      <c r="K34" s="2"/>
      <c r="L34" s="2"/>
      <c r="M34" s="2"/>
      <c r="N34" s="2"/>
      <c r="O34" s="2"/>
      <c r="P34" s="2"/>
      <c r="Q34" s="2"/>
      <c r="R34" s="2">
        <v>284</v>
      </c>
      <c r="S34" s="2">
        <v>158</v>
      </c>
      <c r="T34" s="2"/>
      <c r="U34" s="2"/>
      <c r="V34" s="2"/>
      <c r="W34" s="2"/>
      <c r="X34" s="2"/>
      <c r="Y34" s="2"/>
      <c r="Z34" s="2"/>
      <c r="AA34" s="2"/>
      <c r="AB34" s="2"/>
      <c r="AC34" s="2"/>
      <c r="AD34" s="2"/>
      <c r="AE34" s="2"/>
      <c r="AF34" s="109"/>
    </row>
    <row r="35" spans="1:32" x14ac:dyDescent="0.5">
      <c r="A35" s="100">
        <v>7</v>
      </c>
      <c r="B35" s="2" t="s">
        <v>39</v>
      </c>
      <c r="C35" s="2" t="s">
        <v>62</v>
      </c>
      <c r="D35" s="2" t="s">
        <v>52</v>
      </c>
      <c r="E35" s="113">
        <v>37.31</v>
      </c>
      <c r="F35" s="2">
        <v>11066</v>
      </c>
      <c r="G35" s="2">
        <v>10367</v>
      </c>
      <c r="H35" s="2">
        <v>699</v>
      </c>
      <c r="I35" s="2">
        <v>681</v>
      </c>
      <c r="J35" s="2"/>
      <c r="K35" s="2"/>
      <c r="L35" s="2"/>
      <c r="M35" s="2"/>
      <c r="N35" s="2"/>
      <c r="O35" s="2"/>
      <c r="P35" s="2"/>
      <c r="Q35" s="2">
        <v>151</v>
      </c>
      <c r="R35" s="2">
        <v>59</v>
      </c>
      <c r="S35" s="2">
        <v>217</v>
      </c>
      <c r="T35" s="2"/>
      <c r="U35" s="2"/>
      <c r="V35" s="2"/>
      <c r="W35" s="2"/>
      <c r="X35" s="2"/>
      <c r="Y35" s="2"/>
      <c r="Z35" s="2"/>
      <c r="AA35" s="2"/>
      <c r="AB35" s="2"/>
      <c r="AC35" s="2"/>
      <c r="AD35" s="2"/>
      <c r="AE35" s="2"/>
      <c r="AF35" s="109"/>
    </row>
    <row r="36" spans="1:32" ht="16.149999999999999" thickBot="1" x14ac:dyDescent="0.55000000000000004">
      <c r="A36" s="102">
        <v>8</v>
      </c>
      <c r="B36" s="6" t="s">
        <v>41</v>
      </c>
      <c r="C36" s="6" t="s">
        <v>46</v>
      </c>
      <c r="D36" s="6" t="s">
        <v>64</v>
      </c>
      <c r="E36" s="114">
        <v>37.53</v>
      </c>
      <c r="F36" s="6">
        <v>11806</v>
      </c>
      <c r="G36" s="6">
        <v>11222</v>
      </c>
      <c r="H36" s="6">
        <v>584</v>
      </c>
      <c r="I36" s="6">
        <v>569</v>
      </c>
      <c r="J36" s="6"/>
      <c r="K36" s="6"/>
      <c r="L36" s="6"/>
      <c r="M36" s="6"/>
      <c r="N36" s="6"/>
      <c r="O36" s="6"/>
      <c r="P36" s="6">
        <v>62</v>
      </c>
      <c r="Q36" s="6">
        <v>180</v>
      </c>
      <c r="R36" s="6">
        <v>67</v>
      </c>
      <c r="S36" s="6">
        <v>118</v>
      </c>
      <c r="T36" s="6"/>
      <c r="U36" s="6"/>
      <c r="V36" s="6"/>
      <c r="W36" s="6"/>
      <c r="X36" s="6"/>
      <c r="Y36" s="6"/>
      <c r="Z36" s="6"/>
      <c r="AA36" s="6"/>
      <c r="AB36" s="6"/>
      <c r="AC36" s="6"/>
      <c r="AD36" s="6"/>
      <c r="AE36" s="6"/>
      <c r="AF36" s="110"/>
    </row>
    <row r="37" spans="1:32" x14ac:dyDescent="0.5">
      <c r="A37" s="97">
        <v>1</v>
      </c>
      <c r="B37" s="4" t="s">
        <v>25</v>
      </c>
      <c r="C37" s="4" t="s">
        <v>61</v>
      </c>
      <c r="D37" s="4" t="s">
        <v>47</v>
      </c>
      <c r="E37" s="112">
        <v>17.074999999999999</v>
      </c>
      <c r="F37" s="5">
        <v>21310</v>
      </c>
      <c r="G37" s="5">
        <v>9869</v>
      </c>
      <c r="H37" s="5">
        <v>11441</v>
      </c>
      <c r="I37" s="5">
        <v>11398</v>
      </c>
      <c r="J37" s="4"/>
      <c r="K37" s="4"/>
      <c r="L37" s="4"/>
      <c r="M37" s="4"/>
      <c r="N37" s="4"/>
      <c r="O37" s="4"/>
      <c r="P37" s="4"/>
      <c r="Q37" s="5">
        <v>7573</v>
      </c>
      <c r="R37" s="5">
        <v>849</v>
      </c>
      <c r="S37" s="5">
        <v>2675</v>
      </c>
      <c r="T37" s="4"/>
      <c r="U37" s="4"/>
      <c r="V37" s="4"/>
      <c r="W37" s="4"/>
      <c r="X37" s="4"/>
      <c r="Y37" s="4"/>
      <c r="Z37" s="4"/>
      <c r="AA37" s="4"/>
      <c r="AB37" s="4"/>
      <c r="AC37" s="4"/>
      <c r="AD37" s="4"/>
      <c r="AE37" s="4"/>
      <c r="AF37" s="107"/>
    </row>
    <row r="38" spans="1:32" x14ac:dyDescent="0.5">
      <c r="A38" s="100">
        <v>2</v>
      </c>
      <c r="B38" s="2" t="s">
        <v>25</v>
      </c>
      <c r="C38" s="2" t="s">
        <v>61</v>
      </c>
      <c r="D38" s="2" t="s">
        <v>48</v>
      </c>
      <c r="E38" s="113">
        <v>21.1</v>
      </c>
      <c r="F38" s="3">
        <v>43061</v>
      </c>
      <c r="G38" s="3">
        <v>29499</v>
      </c>
      <c r="H38" s="3">
        <v>13562</v>
      </c>
      <c r="I38" s="3">
        <v>13506</v>
      </c>
      <c r="J38" s="2"/>
      <c r="K38" s="2"/>
      <c r="L38" s="2"/>
      <c r="M38" s="2"/>
      <c r="N38" s="2"/>
      <c r="O38" s="2"/>
      <c r="P38" s="2"/>
      <c r="Q38" s="3">
        <v>8970</v>
      </c>
      <c r="R38" s="3">
        <v>1122</v>
      </c>
      <c r="S38" s="3">
        <v>3107</v>
      </c>
      <c r="T38" s="2"/>
      <c r="U38" s="2"/>
      <c r="V38" s="2"/>
      <c r="W38" s="2"/>
      <c r="X38" s="2"/>
      <c r="Y38" s="2"/>
      <c r="Z38" s="2"/>
      <c r="AA38" s="2"/>
      <c r="AB38" s="2"/>
      <c r="AC38" s="2"/>
      <c r="AD38" s="2"/>
      <c r="AE38" s="2"/>
      <c r="AF38" s="109"/>
    </row>
    <row r="39" spans="1:32" x14ac:dyDescent="0.5">
      <c r="A39" s="100">
        <v>3</v>
      </c>
      <c r="B39" s="2" t="s">
        <v>25</v>
      </c>
      <c r="C39" s="2" t="s">
        <v>61</v>
      </c>
      <c r="D39" s="2" t="s">
        <v>49</v>
      </c>
      <c r="E39" s="113">
        <v>25.035</v>
      </c>
      <c r="F39" s="3">
        <v>20305</v>
      </c>
      <c r="G39" s="3">
        <v>7428</v>
      </c>
      <c r="H39" s="3">
        <v>12877</v>
      </c>
      <c r="I39" s="3">
        <v>12848</v>
      </c>
      <c r="J39" s="2"/>
      <c r="K39" s="2"/>
      <c r="L39" s="2"/>
      <c r="M39" s="2"/>
      <c r="N39" s="2"/>
      <c r="O39" s="2"/>
      <c r="P39" s="2"/>
      <c r="Q39" s="3">
        <v>8341</v>
      </c>
      <c r="R39" s="3">
        <v>1057</v>
      </c>
      <c r="S39" s="3">
        <v>3113</v>
      </c>
      <c r="T39" s="2"/>
      <c r="U39" s="2"/>
      <c r="V39" s="2"/>
      <c r="W39" s="2"/>
      <c r="X39" s="2"/>
      <c r="Y39" s="2"/>
      <c r="Z39" s="2"/>
      <c r="AA39" s="2"/>
      <c r="AB39" s="2"/>
      <c r="AC39" s="2"/>
      <c r="AD39" s="2"/>
      <c r="AE39" s="2"/>
      <c r="AF39" s="109"/>
    </row>
    <row r="40" spans="1:32" x14ac:dyDescent="0.5">
      <c r="A40" s="100">
        <v>4</v>
      </c>
      <c r="B40" s="2" t="s">
        <v>25</v>
      </c>
      <c r="C40" s="2" t="s">
        <v>61</v>
      </c>
      <c r="D40" s="2" t="s">
        <v>50</v>
      </c>
      <c r="E40" s="113">
        <v>28.745000000000001</v>
      </c>
      <c r="F40" s="3">
        <v>23237</v>
      </c>
      <c r="G40" s="3">
        <v>10790</v>
      </c>
      <c r="H40" s="3">
        <v>12447</v>
      </c>
      <c r="I40" s="3">
        <v>12417</v>
      </c>
      <c r="J40" s="2"/>
      <c r="K40" s="2"/>
      <c r="L40" s="2"/>
      <c r="M40" s="2"/>
      <c r="N40" s="2"/>
      <c r="O40" s="2"/>
      <c r="P40" s="2"/>
      <c r="Q40" s="3">
        <v>8357</v>
      </c>
      <c r="R40" s="3">
        <v>978</v>
      </c>
      <c r="S40" s="3">
        <v>2735</v>
      </c>
      <c r="T40" s="2"/>
      <c r="U40" s="2"/>
      <c r="V40" s="2"/>
      <c r="W40" s="2"/>
      <c r="X40" s="2"/>
      <c r="Y40" s="2"/>
      <c r="Z40" s="2"/>
      <c r="AA40" s="2"/>
      <c r="AB40" s="2"/>
      <c r="AC40" s="2"/>
      <c r="AD40" s="2"/>
      <c r="AE40" s="2"/>
      <c r="AF40" s="109"/>
    </row>
    <row r="41" spans="1:32" x14ac:dyDescent="0.5">
      <c r="A41" s="100">
        <v>5</v>
      </c>
      <c r="B41" s="2" t="s">
        <v>25</v>
      </c>
      <c r="C41" s="2" t="s">
        <v>61</v>
      </c>
      <c r="D41" s="2" t="s">
        <v>51</v>
      </c>
      <c r="E41" s="113">
        <v>31.335000000000001</v>
      </c>
      <c r="F41" s="3">
        <v>10909</v>
      </c>
      <c r="G41" s="3">
        <v>5156</v>
      </c>
      <c r="H41" s="3">
        <v>5753</v>
      </c>
      <c r="I41" s="3">
        <v>5742</v>
      </c>
      <c r="J41" s="2"/>
      <c r="K41" s="2"/>
      <c r="L41" s="2"/>
      <c r="M41" s="2"/>
      <c r="N41" s="2"/>
      <c r="O41" s="2"/>
      <c r="P41" s="2"/>
      <c r="Q41" s="3">
        <v>3781</v>
      </c>
      <c r="R41" s="3">
        <v>463</v>
      </c>
      <c r="S41" s="3">
        <v>1338</v>
      </c>
      <c r="T41" s="2"/>
      <c r="U41" s="2"/>
      <c r="V41" s="2"/>
      <c r="W41" s="2"/>
      <c r="X41" s="2"/>
      <c r="Y41" s="2"/>
      <c r="Z41" s="2"/>
      <c r="AA41" s="2"/>
      <c r="AB41" s="2"/>
      <c r="AC41" s="2"/>
      <c r="AD41" s="2"/>
      <c r="AE41" s="2"/>
      <c r="AF41" s="109"/>
    </row>
    <row r="42" spans="1:32" x14ac:dyDescent="0.5">
      <c r="A42" s="100">
        <v>6</v>
      </c>
      <c r="B42" s="2" t="s">
        <v>25</v>
      </c>
      <c r="C42" s="2" t="s">
        <v>61</v>
      </c>
      <c r="D42" s="2" t="s">
        <v>52</v>
      </c>
      <c r="E42" s="113">
        <v>36.155000000000001</v>
      </c>
      <c r="F42" s="3">
        <v>9762</v>
      </c>
      <c r="G42" s="3">
        <v>9417</v>
      </c>
      <c r="H42" s="3">
        <v>345</v>
      </c>
      <c r="I42" s="3">
        <v>323</v>
      </c>
      <c r="J42" s="2"/>
      <c r="K42" s="2"/>
      <c r="L42" s="2"/>
      <c r="M42" s="2"/>
      <c r="N42" s="2"/>
      <c r="O42" s="2"/>
      <c r="P42" s="2"/>
      <c r="Q42" s="3">
        <v>224</v>
      </c>
      <c r="R42" s="2">
        <v>0</v>
      </c>
      <c r="S42" s="3">
        <v>65</v>
      </c>
      <c r="T42" s="2"/>
      <c r="U42" s="2"/>
      <c r="V42" s="2"/>
      <c r="W42" s="2"/>
      <c r="X42" s="2"/>
      <c r="Y42" s="2"/>
      <c r="Z42" s="2"/>
      <c r="AA42" s="2"/>
      <c r="AB42" s="2"/>
      <c r="AC42" s="2"/>
      <c r="AD42" s="2"/>
      <c r="AE42" s="2"/>
      <c r="AF42" s="109"/>
    </row>
    <row r="43" spans="1:32" ht="16.149999999999999" thickBot="1" x14ac:dyDescent="0.55000000000000004">
      <c r="A43" s="102">
        <v>7</v>
      </c>
      <c r="B43" s="6" t="s">
        <v>41</v>
      </c>
      <c r="C43" s="6" t="s">
        <v>53</v>
      </c>
      <c r="D43" s="115" t="s">
        <v>54</v>
      </c>
      <c r="E43" s="103" t="s">
        <v>42</v>
      </c>
      <c r="F43" s="7">
        <v>6752</v>
      </c>
      <c r="G43" s="7">
        <v>6736</v>
      </c>
      <c r="H43" s="6"/>
      <c r="I43" s="6"/>
      <c r="J43" s="6"/>
      <c r="K43" s="6"/>
      <c r="L43" s="6"/>
      <c r="M43" s="6"/>
      <c r="N43" s="6"/>
      <c r="O43" s="6"/>
      <c r="P43" s="6"/>
      <c r="Q43" s="6"/>
      <c r="R43" s="6"/>
      <c r="S43" s="6"/>
      <c r="T43" s="6"/>
      <c r="U43" s="6"/>
      <c r="V43" s="6"/>
      <c r="W43" s="6"/>
      <c r="X43" s="6"/>
      <c r="Y43" s="6"/>
      <c r="Z43" s="6"/>
      <c r="AA43" s="6"/>
      <c r="AB43" s="6"/>
      <c r="AC43" s="6"/>
      <c r="AD43" s="6"/>
      <c r="AE43" s="6"/>
      <c r="AF43" s="110"/>
    </row>
  </sheetData>
  <mergeCells count="4">
    <mergeCell ref="T3:V3"/>
    <mergeCell ref="W3:AD3"/>
    <mergeCell ref="AE3:AF3"/>
    <mergeCell ref="N3:R3"/>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BC2BF-04DC-4012-960A-110A2BA3D5FF}">
  <dimension ref="A1:AK39"/>
  <sheetViews>
    <sheetView topLeftCell="H13" zoomScale="70" zoomScaleNormal="70" workbookViewId="0">
      <selection activeCell="H34" sqref="A34:XFD34"/>
    </sheetView>
  </sheetViews>
  <sheetFormatPr defaultRowHeight="15.75" x14ac:dyDescent="0.5"/>
  <cols>
    <col min="1" max="1" width="12.1328125" style="12" customWidth="1"/>
    <col min="2" max="2" width="20" style="12" customWidth="1"/>
    <col min="3" max="3" width="31.06640625" style="12" customWidth="1"/>
    <col min="4" max="4" width="22.53125" style="12" customWidth="1"/>
    <col min="5" max="5" width="28.1328125" style="12" customWidth="1"/>
    <col min="6" max="6" width="21.86328125" style="12" customWidth="1"/>
    <col min="7" max="7" width="12.1328125" style="12" customWidth="1"/>
    <col min="8" max="10" width="13.46484375" style="12" customWidth="1"/>
    <col min="11" max="11" width="11.19921875" style="12" customWidth="1"/>
    <col min="12" max="13" width="12.6640625" style="12" customWidth="1"/>
    <col min="14" max="14" width="12" style="12" customWidth="1"/>
    <col min="15" max="15" width="20.265625" style="12" customWidth="1"/>
    <col min="16" max="16" width="22.1328125" style="12" customWidth="1"/>
    <col min="17" max="18" width="15.86328125" style="12" customWidth="1"/>
    <col min="19" max="20" width="9.06640625" style="12"/>
    <col min="21" max="21" width="13.73046875" style="12" customWidth="1"/>
    <col min="22" max="22" width="10.53125" style="12" customWidth="1"/>
    <col min="23" max="23" width="14" style="12" customWidth="1"/>
    <col min="24" max="24" width="12.53125" style="12" customWidth="1"/>
    <col min="25" max="25" width="12.265625" style="12" customWidth="1"/>
    <col min="26" max="27" width="11.73046875" style="12" customWidth="1"/>
    <col min="28" max="28" width="14.3984375" style="12" customWidth="1"/>
    <col min="29" max="29" width="18.9296875" style="12" customWidth="1"/>
    <col min="30" max="34" width="9.06640625" style="12"/>
    <col min="35" max="35" width="10.9296875" style="12" customWidth="1"/>
    <col min="36" max="16384" width="9.06640625" style="12"/>
  </cols>
  <sheetData>
    <row r="1" spans="1:35" x14ac:dyDescent="0.5">
      <c r="B1" s="94"/>
    </row>
    <row r="6" spans="1:35" x14ac:dyDescent="0.5">
      <c r="A6" s="2"/>
      <c r="B6" s="2"/>
      <c r="C6" s="2"/>
      <c r="D6" s="2"/>
      <c r="E6" s="2"/>
      <c r="F6" s="2"/>
      <c r="G6" s="2"/>
      <c r="H6" s="2"/>
      <c r="I6" s="2"/>
      <c r="J6" s="2"/>
      <c r="K6" s="13"/>
      <c r="L6" s="2" t="s">
        <v>0</v>
      </c>
      <c r="M6" s="2" t="s">
        <v>0</v>
      </c>
      <c r="N6" s="2" t="s">
        <v>0</v>
      </c>
      <c r="O6" s="2" t="s">
        <v>0</v>
      </c>
      <c r="P6" s="2" t="s">
        <v>0</v>
      </c>
      <c r="Q6" s="224" t="s">
        <v>13</v>
      </c>
      <c r="R6" s="225"/>
      <c r="S6" s="225"/>
      <c r="T6" s="225"/>
      <c r="U6" s="225"/>
      <c r="V6" s="226"/>
      <c r="W6" s="75" t="s">
        <v>2</v>
      </c>
      <c r="X6" s="76"/>
      <c r="Y6" s="77"/>
      <c r="Z6" s="75" t="s">
        <v>16</v>
      </c>
      <c r="AA6" s="76"/>
      <c r="AB6" s="76"/>
      <c r="AC6" s="76"/>
      <c r="AD6" s="76"/>
      <c r="AE6" s="76"/>
      <c r="AF6" s="77"/>
      <c r="AG6" s="2"/>
      <c r="AH6" s="2" t="s">
        <v>4</v>
      </c>
      <c r="AI6" s="2"/>
    </row>
    <row r="7" spans="1:35" ht="66" customHeight="1" x14ac:dyDescent="0.5">
      <c r="A7" s="2" t="s">
        <v>5</v>
      </c>
      <c r="B7" s="2" t="s">
        <v>6</v>
      </c>
      <c r="C7" s="2" t="s">
        <v>7</v>
      </c>
      <c r="D7" s="2" t="s">
        <v>8</v>
      </c>
      <c r="E7" s="52" t="s">
        <v>251</v>
      </c>
      <c r="F7" s="2" t="s">
        <v>9</v>
      </c>
      <c r="G7" s="2" t="s">
        <v>10</v>
      </c>
      <c r="H7" s="78" t="s">
        <v>11</v>
      </c>
      <c r="I7" s="79" t="s">
        <v>12</v>
      </c>
      <c r="J7" s="80" t="s">
        <v>13</v>
      </c>
      <c r="K7" s="81" t="s">
        <v>14</v>
      </c>
      <c r="L7" s="81" t="s">
        <v>15</v>
      </c>
      <c r="M7" s="80" t="s">
        <v>16</v>
      </c>
      <c r="N7" s="78" t="s">
        <v>4</v>
      </c>
      <c r="O7" s="79" t="s">
        <v>101</v>
      </c>
      <c r="P7" s="79" t="s">
        <v>19</v>
      </c>
      <c r="Q7" s="2" t="s">
        <v>22</v>
      </c>
      <c r="R7" s="2" t="s">
        <v>23</v>
      </c>
      <c r="S7" s="2" t="s">
        <v>24</v>
      </c>
      <c r="T7" s="2" t="s">
        <v>25</v>
      </c>
      <c r="U7" s="2" t="s">
        <v>26</v>
      </c>
      <c r="V7" s="2" t="s">
        <v>27</v>
      </c>
      <c r="W7" s="3" t="s">
        <v>28</v>
      </c>
      <c r="X7" s="2" t="s">
        <v>31</v>
      </c>
      <c r="Y7" s="2" t="s">
        <v>32</v>
      </c>
      <c r="Z7" s="3" t="s">
        <v>34</v>
      </c>
      <c r="AA7" s="3" t="s">
        <v>35</v>
      </c>
      <c r="AB7" s="3" t="s">
        <v>37</v>
      </c>
      <c r="AC7" s="3" t="s">
        <v>38</v>
      </c>
      <c r="AD7" s="2" t="s">
        <v>39</v>
      </c>
    </row>
    <row r="8" spans="1:35" x14ac:dyDescent="0.5">
      <c r="A8" s="2">
        <v>1</v>
      </c>
      <c r="B8" s="2" t="s">
        <v>22</v>
      </c>
      <c r="C8" s="13" t="s">
        <v>102</v>
      </c>
      <c r="D8" s="15" t="s">
        <v>54</v>
      </c>
      <c r="E8" s="16">
        <v>21.268494278678101</v>
      </c>
      <c r="F8" s="3">
        <v>14288</v>
      </c>
      <c r="G8" s="3">
        <v>6512</v>
      </c>
      <c r="H8" s="80">
        <v>7776</v>
      </c>
      <c r="I8" s="82">
        <f>(H8/F8)*100</f>
        <v>54.423292273236278</v>
      </c>
      <c r="J8" s="80">
        <v>7708</v>
      </c>
      <c r="K8" s="78"/>
      <c r="L8" s="78"/>
      <c r="M8" s="78"/>
      <c r="N8" s="78"/>
      <c r="O8" s="83">
        <f>(J8/H8)*100</f>
        <v>99.125514403292186</v>
      </c>
      <c r="P8" s="83">
        <f>(Q8/H8)*100</f>
        <v>88.25874485596708</v>
      </c>
      <c r="Q8" s="3">
        <v>6863</v>
      </c>
      <c r="R8" s="2"/>
      <c r="S8" s="2"/>
      <c r="T8" s="2"/>
      <c r="U8" s="2"/>
      <c r="V8" s="2"/>
      <c r="W8" s="2"/>
      <c r="X8" s="2"/>
      <c r="Y8" s="2"/>
      <c r="Z8" s="2"/>
      <c r="AA8" s="2"/>
      <c r="AB8" s="2"/>
      <c r="AC8" s="2"/>
      <c r="AD8" s="2"/>
    </row>
    <row r="9" spans="1:35" x14ac:dyDescent="0.5">
      <c r="A9" s="2">
        <v>2</v>
      </c>
      <c r="B9" s="2" t="s">
        <v>24</v>
      </c>
      <c r="C9" s="13" t="s">
        <v>102</v>
      </c>
      <c r="D9" s="15" t="s">
        <v>54</v>
      </c>
      <c r="E9" s="16">
        <v>21.036228924795498</v>
      </c>
      <c r="F9" s="3">
        <v>34227</v>
      </c>
      <c r="G9" s="3">
        <v>23874</v>
      </c>
      <c r="H9" s="80">
        <v>10353</v>
      </c>
      <c r="I9" s="82">
        <f t="shared" ref="I9:I18" si="0">(H9/F9)*100</f>
        <v>30.248049785257251</v>
      </c>
      <c r="J9" s="80">
        <v>10205</v>
      </c>
      <c r="K9" s="78"/>
      <c r="L9" s="78"/>
      <c r="M9" s="78"/>
      <c r="N9" s="78"/>
      <c r="O9" s="83">
        <f t="shared" ref="O9:O12" si="1">(J9/H9)*100</f>
        <v>98.570462667825751</v>
      </c>
      <c r="P9" s="83">
        <f>(S9/H9)*100</f>
        <v>95.643774751279821</v>
      </c>
      <c r="Q9" s="2"/>
      <c r="R9" s="2"/>
      <c r="S9" s="3">
        <v>9902</v>
      </c>
      <c r="T9" s="2"/>
      <c r="U9" s="2"/>
      <c r="V9" s="2"/>
      <c r="W9" s="2"/>
      <c r="X9" s="2"/>
      <c r="Y9" s="2"/>
      <c r="Z9" s="2"/>
      <c r="AA9" s="2"/>
      <c r="AB9" s="2"/>
      <c r="AC9" s="2"/>
      <c r="AD9" s="2"/>
    </row>
    <row r="10" spans="1:35" x14ac:dyDescent="0.5">
      <c r="A10" s="2">
        <v>3</v>
      </c>
      <c r="B10" s="17" t="s">
        <v>25</v>
      </c>
      <c r="C10" s="13" t="s">
        <v>102</v>
      </c>
      <c r="D10" s="15" t="s">
        <v>54</v>
      </c>
      <c r="E10" s="16">
        <v>21.036228924795498</v>
      </c>
      <c r="F10" s="3">
        <v>12365</v>
      </c>
      <c r="G10" s="3">
        <v>5100</v>
      </c>
      <c r="H10" s="80">
        <v>7265</v>
      </c>
      <c r="I10" s="82">
        <f t="shared" si="0"/>
        <v>58.754549130610592</v>
      </c>
      <c r="J10" s="80">
        <v>7204</v>
      </c>
      <c r="K10" s="78"/>
      <c r="L10" s="78"/>
      <c r="M10" s="78"/>
      <c r="N10" s="78"/>
      <c r="O10" s="83">
        <f t="shared" si="1"/>
        <v>99.160357880247759</v>
      </c>
      <c r="P10" s="83">
        <f>(T10/H10)*100</f>
        <v>60.467997247075026</v>
      </c>
      <c r="Q10" s="2"/>
      <c r="R10" s="2"/>
      <c r="S10" s="2"/>
      <c r="T10" s="3">
        <v>4393</v>
      </c>
      <c r="U10" s="3">
        <v>899</v>
      </c>
      <c r="V10" s="3">
        <v>1680</v>
      </c>
      <c r="W10" s="2"/>
      <c r="X10" s="2"/>
      <c r="Y10" s="2"/>
      <c r="Z10" s="2"/>
      <c r="AA10" s="2"/>
      <c r="AB10" s="2"/>
      <c r="AC10" s="2"/>
      <c r="AD10" s="2"/>
    </row>
    <row r="11" spans="1:35" x14ac:dyDescent="0.5">
      <c r="A11" s="2">
        <v>4</v>
      </c>
      <c r="B11" s="2" t="s">
        <v>55</v>
      </c>
      <c r="C11" s="13" t="s">
        <v>102</v>
      </c>
      <c r="D11" s="15" t="s">
        <v>54</v>
      </c>
      <c r="E11" s="16">
        <v>20.703870263682099</v>
      </c>
      <c r="F11" s="3">
        <v>12424</v>
      </c>
      <c r="G11" s="3">
        <v>3751</v>
      </c>
      <c r="H11" s="80">
        <v>8673</v>
      </c>
      <c r="I11" s="82">
        <f t="shared" si="0"/>
        <v>69.808435286542178</v>
      </c>
      <c r="J11" s="80">
        <v>8619</v>
      </c>
      <c r="K11" s="78"/>
      <c r="L11" s="78"/>
      <c r="M11" s="78"/>
      <c r="N11" s="78"/>
      <c r="O11" s="83">
        <f t="shared" si="1"/>
        <v>99.377378069872009</v>
      </c>
      <c r="P11" s="83">
        <f>(0/H11)*100</f>
        <v>0</v>
      </c>
      <c r="Q11" s="2">
        <v>415</v>
      </c>
      <c r="R11" s="2"/>
      <c r="S11" s="3">
        <v>3655</v>
      </c>
      <c r="T11" s="3">
        <v>3030</v>
      </c>
      <c r="U11" s="2">
        <v>275</v>
      </c>
      <c r="V11" s="2"/>
      <c r="W11" s="2"/>
      <c r="X11" s="2"/>
      <c r="Y11" s="2"/>
      <c r="Z11" s="2"/>
      <c r="AA11" s="2"/>
      <c r="AB11" s="2"/>
      <c r="AC11" s="2"/>
      <c r="AD11" s="2"/>
    </row>
    <row r="12" spans="1:35" x14ac:dyDescent="0.5">
      <c r="A12" s="2">
        <v>5</v>
      </c>
      <c r="B12" s="2" t="s">
        <v>27</v>
      </c>
      <c r="C12" s="13" t="s">
        <v>102</v>
      </c>
      <c r="D12" s="15" t="s">
        <v>54</v>
      </c>
      <c r="E12" s="16">
        <v>20.703870263682099</v>
      </c>
      <c r="F12" s="3">
        <v>14404</v>
      </c>
      <c r="G12" s="3">
        <v>6479</v>
      </c>
      <c r="H12" s="80">
        <v>7925</v>
      </c>
      <c r="I12" s="82">
        <f t="shared" si="0"/>
        <v>55.019439044709806</v>
      </c>
      <c r="J12" s="80">
        <v>7859</v>
      </c>
      <c r="K12" s="78"/>
      <c r="L12" s="78"/>
      <c r="M12" s="78"/>
      <c r="N12" s="78"/>
      <c r="O12" s="83">
        <f t="shared" si="1"/>
        <v>99.16719242902208</v>
      </c>
      <c r="P12" s="83">
        <f>(V12/H12)*100</f>
        <v>13.955835962145111</v>
      </c>
      <c r="Q12" s="2">
        <v>132</v>
      </c>
      <c r="R12" s="2"/>
      <c r="S12" s="18"/>
      <c r="T12" s="18"/>
      <c r="U12" s="18">
        <v>6051</v>
      </c>
      <c r="V12" s="18">
        <v>1106</v>
      </c>
      <c r="W12" s="18"/>
      <c r="X12" s="18"/>
      <c r="Y12" s="18"/>
      <c r="Z12" s="18"/>
      <c r="AA12" s="18"/>
      <c r="AB12" s="18"/>
      <c r="AC12" s="18"/>
      <c r="AD12" s="18"/>
    </row>
    <row r="13" spans="1:35" x14ac:dyDescent="0.5">
      <c r="A13" s="2">
        <v>6</v>
      </c>
      <c r="B13" s="17" t="s">
        <v>28</v>
      </c>
      <c r="C13" s="13" t="s">
        <v>102</v>
      </c>
      <c r="D13" s="15" t="s">
        <v>54</v>
      </c>
      <c r="E13" s="19">
        <v>20.84</v>
      </c>
      <c r="F13" s="3">
        <v>25869</v>
      </c>
      <c r="G13" s="3">
        <v>2757</v>
      </c>
      <c r="H13" s="80">
        <v>23112</v>
      </c>
      <c r="I13" s="82">
        <f t="shared" si="0"/>
        <v>89.342456221732576</v>
      </c>
      <c r="J13" s="78"/>
      <c r="K13" s="80">
        <v>23077</v>
      </c>
      <c r="L13" s="80"/>
      <c r="M13" s="78"/>
      <c r="N13" s="78"/>
      <c r="O13" s="83">
        <f>(K13/H13)*100</f>
        <v>99.84856351678782</v>
      </c>
      <c r="P13" s="83">
        <f>(W13/H13)*100</f>
        <v>99.675493250259606</v>
      </c>
      <c r="Q13" s="2"/>
      <c r="R13" s="2"/>
      <c r="S13" s="18"/>
      <c r="T13" s="18"/>
      <c r="U13" s="18"/>
      <c r="V13" s="18"/>
      <c r="W13" s="18">
        <v>23037</v>
      </c>
      <c r="X13" s="18"/>
      <c r="Y13" s="18"/>
      <c r="Z13" s="18"/>
      <c r="AA13" s="18"/>
      <c r="AB13" s="18"/>
      <c r="AC13" s="18"/>
      <c r="AD13" s="18"/>
    </row>
    <row r="14" spans="1:35" x14ac:dyDescent="0.5">
      <c r="A14" s="2">
        <v>7</v>
      </c>
      <c r="B14" s="2" t="s">
        <v>31</v>
      </c>
      <c r="C14" s="2" t="s">
        <v>56</v>
      </c>
      <c r="D14" s="15" t="s">
        <v>54</v>
      </c>
      <c r="E14" s="19">
        <v>18.984999999999999</v>
      </c>
      <c r="F14" s="3">
        <v>35910</v>
      </c>
      <c r="G14" s="3">
        <v>5952</v>
      </c>
      <c r="H14" s="80">
        <v>29958</v>
      </c>
      <c r="I14" s="82">
        <f t="shared" si="0"/>
        <v>83.425229741019209</v>
      </c>
      <c r="J14" s="78"/>
      <c r="K14" s="78"/>
      <c r="L14" s="78"/>
      <c r="M14" s="80">
        <v>29428</v>
      </c>
      <c r="N14" s="78"/>
      <c r="O14" s="83">
        <f>(M14/H14)*100</f>
        <v>98.230856532478811</v>
      </c>
      <c r="P14" s="83">
        <f>(X14/H14)*100</f>
        <v>96.805527738834357</v>
      </c>
      <c r="Q14" s="2"/>
      <c r="R14" s="2"/>
      <c r="S14" s="18"/>
      <c r="T14" s="18"/>
      <c r="U14" s="18"/>
      <c r="V14" s="18"/>
      <c r="W14" s="18"/>
      <c r="X14" s="18">
        <v>29001</v>
      </c>
      <c r="Y14" s="18"/>
      <c r="Z14" s="18"/>
      <c r="AA14" s="18"/>
      <c r="AB14" s="18">
        <v>489</v>
      </c>
      <c r="AC14" s="18"/>
      <c r="AD14" s="18"/>
    </row>
    <row r="15" spans="1:35" x14ac:dyDescent="0.5">
      <c r="A15" s="2">
        <v>8</v>
      </c>
      <c r="B15" s="2" t="s">
        <v>32</v>
      </c>
      <c r="C15" s="2" t="s">
        <v>57</v>
      </c>
      <c r="D15" s="15" t="s">
        <v>54</v>
      </c>
      <c r="E15" s="19">
        <v>19.225000000000001</v>
      </c>
      <c r="F15" s="3">
        <v>39835</v>
      </c>
      <c r="G15" s="3">
        <v>7793</v>
      </c>
      <c r="H15" s="80">
        <v>32042</v>
      </c>
      <c r="I15" s="82">
        <f t="shared" si="0"/>
        <v>80.436801807455765</v>
      </c>
      <c r="J15" s="78"/>
      <c r="K15" s="78"/>
      <c r="L15" s="78"/>
      <c r="M15" s="80">
        <v>31965</v>
      </c>
      <c r="N15" s="78"/>
      <c r="O15" s="83">
        <f t="shared" ref="O15:O17" si="2">(M15/H15)*100</f>
        <v>99.759690406341676</v>
      </c>
      <c r="P15" s="83">
        <f>(Y15/H15)*100</f>
        <v>94.66949628612447</v>
      </c>
      <c r="Q15" s="2"/>
      <c r="R15" s="2"/>
      <c r="S15" s="18"/>
      <c r="T15" s="18"/>
      <c r="U15" s="18"/>
      <c r="V15" s="18"/>
      <c r="W15" s="18"/>
      <c r="X15" s="18"/>
      <c r="Y15" s="18">
        <v>30334</v>
      </c>
      <c r="Z15" s="18"/>
      <c r="AA15" s="18"/>
      <c r="AB15" s="18"/>
      <c r="AC15" s="18">
        <v>1068</v>
      </c>
      <c r="AD15" s="18"/>
    </row>
    <row r="16" spans="1:35" ht="31.5" x14ac:dyDescent="0.5">
      <c r="A16" s="2">
        <v>9</v>
      </c>
      <c r="B16" s="3" t="s">
        <v>34</v>
      </c>
      <c r="C16" s="20" t="s">
        <v>58</v>
      </c>
      <c r="D16" s="15" t="s">
        <v>54</v>
      </c>
      <c r="E16" s="19">
        <v>25.255000000000003</v>
      </c>
      <c r="F16" s="3">
        <v>40552</v>
      </c>
      <c r="G16" s="3">
        <v>3910</v>
      </c>
      <c r="H16" s="80">
        <v>36642</v>
      </c>
      <c r="I16" s="82">
        <f t="shared" si="0"/>
        <v>90.358058788715724</v>
      </c>
      <c r="J16" s="78"/>
      <c r="K16" s="78"/>
      <c r="L16" s="78"/>
      <c r="M16" s="80">
        <v>36609</v>
      </c>
      <c r="N16" s="78"/>
      <c r="O16" s="83">
        <f t="shared" si="2"/>
        <v>99.909939413787455</v>
      </c>
      <c r="P16" s="83">
        <f>(Z16/H16)*100</f>
        <v>99.727089132689258</v>
      </c>
      <c r="Q16" s="2"/>
      <c r="R16" s="2"/>
      <c r="S16" s="18"/>
      <c r="T16" s="18"/>
      <c r="U16" s="18"/>
      <c r="V16" s="18"/>
      <c r="W16" s="18"/>
      <c r="X16" s="18"/>
      <c r="Y16" s="18"/>
      <c r="Z16" s="18">
        <v>36542</v>
      </c>
      <c r="AA16" s="18"/>
      <c r="AB16" s="18"/>
      <c r="AC16" s="18"/>
      <c r="AD16" s="18"/>
    </row>
    <row r="17" spans="1:37" x14ac:dyDescent="0.5">
      <c r="A17" s="2">
        <v>10</v>
      </c>
      <c r="B17" s="3" t="s">
        <v>35</v>
      </c>
      <c r="C17" s="15" t="s">
        <v>59</v>
      </c>
      <c r="D17" s="15" t="s">
        <v>54</v>
      </c>
      <c r="E17" s="19">
        <v>19.774999999999999</v>
      </c>
      <c r="F17" s="3">
        <v>50424</v>
      </c>
      <c r="G17" s="3">
        <v>7155</v>
      </c>
      <c r="H17" s="80">
        <v>43269</v>
      </c>
      <c r="I17" s="82">
        <f t="shared" si="0"/>
        <v>85.810328415040459</v>
      </c>
      <c r="J17" s="78"/>
      <c r="K17" s="78"/>
      <c r="L17" s="78"/>
      <c r="M17" s="80">
        <v>43226</v>
      </c>
      <c r="N17" s="78"/>
      <c r="O17" s="83">
        <f t="shared" si="2"/>
        <v>99.900621692204581</v>
      </c>
      <c r="P17" s="83">
        <f>(AA17/H17)*100</f>
        <v>99.292796228246544</v>
      </c>
      <c r="Q17" s="2"/>
      <c r="R17" s="2"/>
      <c r="S17" s="18"/>
      <c r="T17" s="18"/>
      <c r="U17" s="18"/>
      <c r="V17" s="18"/>
      <c r="W17" s="18"/>
      <c r="X17" s="18"/>
      <c r="Y17" s="18"/>
      <c r="Z17" s="18"/>
      <c r="AA17" s="18">
        <v>42963</v>
      </c>
      <c r="AB17" s="18"/>
      <c r="AC17" s="18"/>
      <c r="AD17" s="18"/>
    </row>
    <row r="18" spans="1:37" x14ac:dyDescent="0.5">
      <c r="A18" s="2">
        <v>11</v>
      </c>
      <c r="B18" s="2" t="s">
        <v>39</v>
      </c>
      <c r="C18" s="15" t="s">
        <v>60</v>
      </c>
      <c r="D18" s="15" t="s">
        <v>54</v>
      </c>
      <c r="E18" s="19">
        <v>18.155000000000001</v>
      </c>
      <c r="F18" s="3">
        <v>4092</v>
      </c>
      <c r="G18" s="3">
        <v>2252</v>
      </c>
      <c r="H18" s="80">
        <v>1840</v>
      </c>
      <c r="I18" s="82">
        <f t="shared" si="0"/>
        <v>44.965786901270768</v>
      </c>
      <c r="J18" s="80">
        <v>59</v>
      </c>
      <c r="K18" s="78"/>
      <c r="L18" s="78"/>
      <c r="M18" s="78"/>
      <c r="N18" s="80">
        <v>1764</v>
      </c>
      <c r="O18" s="83">
        <f>(N18/H18)*100</f>
        <v>95.869565217391312</v>
      </c>
      <c r="P18" s="83">
        <f>(AD18/H18)*100</f>
        <v>95.869565217391312</v>
      </c>
      <c r="Q18" s="3">
        <v>53</v>
      </c>
      <c r="R18" s="2"/>
      <c r="S18" s="18"/>
      <c r="T18" s="18"/>
      <c r="U18" s="18"/>
      <c r="V18" s="18"/>
      <c r="W18" s="18"/>
      <c r="X18" s="18"/>
      <c r="Y18" s="18"/>
      <c r="Z18" s="18"/>
      <c r="AA18" s="18"/>
      <c r="AB18" s="18"/>
      <c r="AC18" s="18"/>
      <c r="AD18" s="18">
        <v>1764</v>
      </c>
    </row>
    <row r="19" spans="1:37" x14ac:dyDescent="0.5">
      <c r="A19" s="52">
        <v>12</v>
      </c>
      <c r="B19" s="52" t="s">
        <v>41</v>
      </c>
      <c r="C19" s="53" t="s">
        <v>53</v>
      </c>
      <c r="D19" s="54" t="s">
        <v>54</v>
      </c>
      <c r="E19" s="55" t="s">
        <v>42</v>
      </c>
      <c r="F19" s="56">
        <v>4773</v>
      </c>
      <c r="G19" s="56">
        <v>4711</v>
      </c>
      <c r="H19" s="84">
        <v>62</v>
      </c>
      <c r="I19" s="85">
        <f>(H19/F19)*100</f>
        <v>1.2989733919966477</v>
      </c>
      <c r="J19" s="86"/>
      <c r="K19" s="86"/>
      <c r="L19" s="86"/>
      <c r="M19" s="84">
        <v>46</v>
      </c>
      <c r="N19" s="86"/>
      <c r="O19" s="86"/>
      <c r="P19" s="86">
        <v>0</v>
      </c>
      <c r="Q19" s="52"/>
      <c r="R19" s="52"/>
      <c r="S19" s="57"/>
      <c r="T19" s="57"/>
      <c r="U19" s="57"/>
      <c r="V19" s="57"/>
      <c r="W19" s="57"/>
      <c r="X19" s="57"/>
      <c r="Y19" s="57"/>
      <c r="Z19" s="57"/>
      <c r="AA19" s="57"/>
      <c r="AB19" s="57"/>
      <c r="AC19" s="57"/>
      <c r="AD19" s="57"/>
    </row>
    <row r="20" spans="1:37" s="74" customFormat="1" x14ac:dyDescent="0.5">
      <c r="A20" s="68"/>
      <c r="B20" s="68"/>
      <c r="C20" s="68"/>
      <c r="D20" s="62"/>
      <c r="E20" s="68"/>
      <c r="F20" s="69"/>
      <c r="G20" s="70"/>
      <c r="H20" s="71"/>
      <c r="I20" s="71"/>
      <c r="J20" s="71"/>
      <c r="K20" s="72"/>
      <c r="L20" s="68"/>
      <c r="M20" s="68"/>
      <c r="N20" s="68"/>
      <c r="O20" s="71"/>
      <c r="P20" s="68"/>
      <c r="Q20" s="68"/>
      <c r="R20" s="68"/>
      <c r="S20" s="68"/>
      <c r="T20" s="68"/>
      <c r="U20" s="73"/>
      <c r="V20" s="73"/>
      <c r="W20" s="73"/>
      <c r="X20" s="73"/>
      <c r="Y20" s="73"/>
      <c r="Z20" s="73"/>
      <c r="AA20" s="73"/>
      <c r="AB20" s="73"/>
      <c r="AC20" s="73"/>
      <c r="AD20" s="73"/>
      <c r="AE20" s="73"/>
      <c r="AF20" s="73"/>
      <c r="AG20" s="73"/>
      <c r="AH20" s="73"/>
      <c r="AI20" s="73"/>
      <c r="AJ20" s="73"/>
      <c r="AK20" s="73"/>
    </row>
    <row r="21" spans="1:37" x14ac:dyDescent="0.5">
      <c r="A21" s="61"/>
      <c r="B21" s="61"/>
      <c r="C21" s="61"/>
      <c r="D21" s="62"/>
      <c r="E21" s="61"/>
      <c r="F21" s="63"/>
      <c r="G21" s="64"/>
      <c r="H21" s="71"/>
      <c r="I21" s="71"/>
      <c r="J21" s="71"/>
      <c r="K21" s="67"/>
      <c r="L21" s="68"/>
      <c r="M21" s="68"/>
      <c r="N21" s="68"/>
      <c r="O21" s="71"/>
      <c r="P21" s="68"/>
      <c r="Q21" s="61"/>
      <c r="R21" s="61"/>
      <c r="S21" s="61"/>
      <c r="T21" s="61"/>
      <c r="U21" s="65"/>
      <c r="V21" s="65"/>
      <c r="W21" s="65"/>
      <c r="X21" s="65"/>
      <c r="Y21" s="65"/>
      <c r="Z21" s="65"/>
      <c r="AA21" s="65"/>
      <c r="AB21" s="65"/>
      <c r="AC21" s="65"/>
      <c r="AD21" s="65"/>
      <c r="AE21" s="65"/>
      <c r="AF21" s="65"/>
      <c r="AG21" s="65"/>
      <c r="AH21" s="65"/>
      <c r="AI21" s="65"/>
      <c r="AJ21" s="65"/>
      <c r="AK21" s="65"/>
    </row>
    <row r="22" spans="1:37" s="66" customFormat="1" x14ac:dyDescent="0.5">
      <c r="A22" s="61"/>
      <c r="B22" s="61"/>
      <c r="C22" s="61"/>
      <c r="D22" s="62"/>
      <c r="E22" s="61"/>
      <c r="F22" s="63"/>
      <c r="G22" s="64"/>
      <c r="H22" s="71"/>
      <c r="I22" s="71"/>
      <c r="J22" s="71"/>
      <c r="K22" s="67"/>
      <c r="L22" s="68"/>
      <c r="M22" s="68"/>
      <c r="N22" s="68"/>
      <c r="O22" s="71"/>
      <c r="P22" s="68"/>
      <c r="Q22" s="61"/>
      <c r="R22" s="61"/>
      <c r="S22" s="61"/>
      <c r="T22" s="61"/>
      <c r="U22" s="65"/>
      <c r="V22" s="65"/>
      <c r="W22" s="65"/>
      <c r="X22" s="65"/>
      <c r="Y22" s="65"/>
      <c r="Z22" s="65"/>
      <c r="AA22" s="65"/>
      <c r="AB22" s="65"/>
      <c r="AC22" s="65"/>
      <c r="AD22" s="65"/>
      <c r="AE22" s="65"/>
      <c r="AF22" s="65"/>
      <c r="AG22" s="65"/>
      <c r="AH22" s="65"/>
      <c r="AI22" s="65"/>
      <c r="AJ22" s="65"/>
      <c r="AK22" s="65"/>
    </row>
    <row r="23" spans="1:37" s="66" customFormat="1" x14ac:dyDescent="0.5">
      <c r="A23" s="61"/>
      <c r="B23" s="61"/>
      <c r="C23" s="61"/>
      <c r="D23" s="62"/>
      <c r="E23" s="61"/>
      <c r="F23" s="63"/>
      <c r="G23" s="64"/>
      <c r="H23" s="71"/>
      <c r="I23" s="71"/>
      <c r="J23" s="71"/>
      <c r="K23" s="67"/>
      <c r="L23" s="68"/>
      <c r="M23" s="68"/>
      <c r="N23" s="68"/>
      <c r="O23" s="71"/>
      <c r="P23" s="68"/>
      <c r="Q23" s="61"/>
      <c r="R23" s="61"/>
      <c r="S23" s="61"/>
      <c r="T23" s="61"/>
      <c r="U23" s="65"/>
      <c r="V23" s="65"/>
      <c r="W23" s="65"/>
      <c r="X23" s="65"/>
      <c r="Y23" s="65"/>
      <c r="Z23" s="65"/>
      <c r="AA23" s="65"/>
      <c r="AB23" s="65"/>
      <c r="AC23" s="65"/>
      <c r="AD23" s="65"/>
      <c r="AE23" s="65"/>
      <c r="AF23" s="65"/>
      <c r="AG23" s="65"/>
      <c r="AH23" s="65"/>
      <c r="AI23" s="65"/>
      <c r="AJ23" s="65"/>
      <c r="AK23" s="65"/>
    </row>
    <row r="24" spans="1:37" s="66" customFormat="1" x14ac:dyDescent="0.5">
      <c r="A24" s="61"/>
      <c r="B24" s="61"/>
      <c r="C24" s="61"/>
      <c r="D24" s="62"/>
      <c r="E24" s="61"/>
      <c r="F24" s="63"/>
      <c r="G24" s="64"/>
      <c r="H24" s="71"/>
      <c r="I24" s="71"/>
      <c r="J24" s="71"/>
      <c r="K24" s="67"/>
      <c r="L24" s="68"/>
      <c r="M24" s="68"/>
      <c r="N24" s="68"/>
      <c r="O24" s="71"/>
      <c r="P24" s="68"/>
      <c r="Q24" s="61"/>
      <c r="R24" s="61"/>
      <c r="S24" s="61"/>
      <c r="T24" s="61"/>
      <c r="U24" s="65"/>
      <c r="V24" s="65"/>
      <c r="W24" s="65"/>
      <c r="X24" s="65"/>
      <c r="Y24" s="65"/>
      <c r="Z24" s="65"/>
      <c r="AA24" s="65"/>
      <c r="AB24" s="65"/>
      <c r="AC24" s="65"/>
      <c r="AD24" s="65"/>
      <c r="AE24" s="65"/>
      <c r="AF24" s="65"/>
      <c r="AG24" s="65"/>
      <c r="AH24" s="65"/>
      <c r="AI24" s="65"/>
      <c r="AJ24" s="65"/>
      <c r="AK24" s="65"/>
    </row>
    <row r="25" spans="1:37" s="66" customFormat="1" x14ac:dyDescent="0.5">
      <c r="A25" s="61"/>
      <c r="B25" s="61"/>
      <c r="C25" s="61"/>
      <c r="D25" s="62"/>
      <c r="E25" s="61"/>
      <c r="F25" s="63"/>
      <c r="G25" s="64"/>
      <c r="H25" s="71"/>
      <c r="I25" s="71"/>
      <c r="J25" s="71"/>
      <c r="K25" s="67"/>
      <c r="L25" s="68"/>
      <c r="M25" s="68"/>
      <c r="N25" s="68"/>
      <c r="O25" s="71"/>
      <c r="P25" s="68"/>
      <c r="Q25" s="61"/>
      <c r="R25" s="61"/>
      <c r="S25" s="61"/>
      <c r="T25" s="61"/>
      <c r="U25" s="65"/>
      <c r="V25" s="65"/>
      <c r="W25" s="65"/>
      <c r="X25" s="65"/>
      <c r="Y25" s="65"/>
      <c r="Z25" s="65"/>
      <c r="AA25" s="65"/>
      <c r="AB25" s="65"/>
      <c r="AC25" s="65"/>
      <c r="AD25" s="65"/>
      <c r="AE25" s="65"/>
      <c r="AF25" s="65"/>
      <c r="AG25" s="65"/>
      <c r="AH25" s="65"/>
      <c r="AI25" s="65"/>
      <c r="AJ25" s="65"/>
      <c r="AK25" s="65"/>
    </row>
    <row r="26" spans="1:37" s="66" customFormat="1" x14ac:dyDescent="0.5">
      <c r="A26" s="61"/>
      <c r="B26" s="61"/>
      <c r="C26" s="61"/>
      <c r="D26" s="62"/>
      <c r="E26" s="61"/>
      <c r="F26" s="63"/>
      <c r="G26" s="64"/>
      <c r="H26" s="71"/>
      <c r="I26" s="71"/>
      <c r="J26" s="71"/>
      <c r="K26" s="67"/>
      <c r="L26" s="68"/>
      <c r="M26" s="68"/>
      <c r="N26" s="68"/>
      <c r="O26" s="71"/>
      <c r="P26" s="68"/>
      <c r="Q26" s="61"/>
      <c r="R26" s="61"/>
      <c r="S26" s="61"/>
      <c r="T26" s="61"/>
      <c r="U26" s="65"/>
      <c r="V26" s="65"/>
      <c r="W26" s="65"/>
      <c r="X26" s="65"/>
      <c r="Y26" s="65"/>
      <c r="Z26" s="65"/>
      <c r="AA26" s="65"/>
      <c r="AB26" s="65"/>
      <c r="AC26" s="65"/>
      <c r="AD26" s="65"/>
      <c r="AE26" s="65"/>
      <c r="AF26" s="65"/>
      <c r="AG26" s="65"/>
      <c r="AH26" s="65"/>
      <c r="AI26" s="65"/>
      <c r="AJ26" s="65"/>
      <c r="AK26" s="65"/>
    </row>
    <row r="27" spans="1:37" ht="63" x14ac:dyDescent="0.5">
      <c r="A27" s="58" t="s">
        <v>5</v>
      </c>
      <c r="B27" s="58" t="s">
        <v>6</v>
      </c>
      <c r="C27" s="58" t="s">
        <v>7</v>
      </c>
      <c r="D27" s="58" t="s">
        <v>8</v>
      </c>
      <c r="E27" s="52" t="s">
        <v>251</v>
      </c>
      <c r="F27" s="58" t="s">
        <v>9</v>
      </c>
      <c r="G27" s="58" t="s">
        <v>10</v>
      </c>
      <c r="H27" s="87" t="s">
        <v>11</v>
      </c>
      <c r="I27" s="88" t="s">
        <v>12</v>
      </c>
      <c r="J27" s="89" t="s">
        <v>13</v>
      </c>
      <c r="K27" s="90" t="s">
        <v>14</v>
      </c>
      <c r="L27" s="90" t="s">
        <v>15</v>
      </c>
      <c r="M27" s="89" t="s">
        <v>16</v>
      </c>
      <c r="N27" s="87" t="s">
        <v>4</v>
      </c>
      <c r="O27" s="88" t="s">
        <v>101</v>
      </c>
      <c r="P27" s="88" t="s">
        <v>19</v>
      </c>
      <c r="Q27" s="58" t="s">
        <v>22</v>
      </c>
      <c r="R27" s="58" t="s">
        <v>23</v>
      </c>
      <c r="S27" s="58" t="s">
        <v>24</v>
      </c>
      <c r="T27" s="58" t="s">
        <v>25</v>
      </c>
      <c r="U27" s="58" t="s">
        <v>26</v>
      </c>
      <c r="V27" s="58" t="s">
        <v>27</v>
      </c>
      <c r="W27" s="59" t="s">
        <v>28</v>
      </c>
      <c r="X27" s="60" t="s">
        <v>29</v>
      </c>
      <c r="Y27" s="60" t="s">
        <v>30</v>
      </c>
      <c r="Z27" s="58" t="s">
        <v>31</v>
      </c>
      <c r="AA27" s="58" t="s">
        <v>32</v>
      </c>
      <c r="AB27" s="58" t="s">
        <v>33</v>
      </c>
      <c r="AC27" s="59" t="s">
        <v>34</v>
      </c>
      <c r="AD27" s="59" t="s">
        <v>35</v>
      </c>
      <c r="AE27" s="58" t="s">
        <v>36</v>
      </c>
      <c r="AF27" s="59" t="s">
        <v>37</v>
      </c>
      <c r="AG27" s="59" t="s">
        <v>38</v>
      </c>
      <c r="AH27" s="58" t="s">
        <v>39</v>
      </c>
      <c r="AI27" s="58" t="s">
        <v>40</v>
      </c>
    </row>
    <row r="28" spans="1:37" x14ac:dyDescent="0.5">
      <c r="A28" s="13">
        <v>1</v>
      </c>
      <c r="B28" s="13" t="s">
        <v>92</v>
      </c>
      <c r="C28" s="13" t="s">
        <v>102</v>
      </c>
      <c r="D28" s="22" t="s">
        <v>103</v>
      </c>
      <c r="E28" s="13" t="s">
        <v>43</v>
      </c>
      <c r="F28" s="21">
        <v>128801</v>
      </c>
      <c r="G28" s="21">
        <v>2884</v>
      </c>
      <c r="H28" s="91">
        <v>125917</v>
      </c>
      <c r="I28" s="92">
        <f>(H28/F28)*100</f>
        <v>97.760886949635477</v>
      </c>
      <c r="J28" s="93">
        <v>31136</v>
      </c>
      <c r="K28" s="93"/>
      <c r="L28" s="93"/>
      <c r="M28" s="93">
        <v>94554</v>
      </c>
      <c r="N28" s="93"/>
      <c r="O28" s="92">
        <v>99.819722515625401</v>
      </c>
      <c r="P28" s="92">
        <v>87.81048611663617</v>
      </c>
      <c r="Q28" s="13"/>
      <c r="R28" s="13"/>
      <c r="S28" s="18"/>
      <c r="T28" s="18">
        <v>16092</v>
      </c>
      <c r="U28" s="18">
        <v>2367</v>
      </c>
      <c r="V28" s="18">
        <v>11921</v>
      </c>
      <c r="W28" s="18"/>
      <c r="X28" s="18"/>
      <c r="Y28" s="18"/>
      <c r="Z28" s="18">
        <v>94277</v>
      </c>
      <c r="AA28" s="18"/>
      <c r="AB28" s="18"/>
      <c r="AC28" s="18"/>
      <c r="AD28" s="18"/>
      <c r="AE28" s="18"/>
      <c r="AF28" s="18"/>
      <c r="AG28" s="18"/>
      <c r="AH28" s="18"/>
      <c r="AI28" s="18"/>
    </row>
    <row r="29" spans="1:37" x14ac:dyDescent="0.5">
      <c r="A29" s="13">
        <v>2</v>
      </c>
      <c r="B29" s="13" t="s">
        <v>93</v>
      </c>
      <c r="C29" s="13" t="s">
        <v>102</v>
      </c>
      <c r="D29" s="22" t="s">
        <v>103</v>
      </c>
      <c r="E29" s="13" t="s">
        <v>43</v>
      </c>
      <c r="F29" s="21">
        <v>47544</v>
      </c>
      <c r="G29" s="21">
        <v>4665</v>
      </c>
      <c r="H29" s="91">
        <v>42879</v>
      </c>
      <c r="I29" s="92">
        <f t="shared" ref="I29:I39" si="3">(H29/F29)*100</f>
        <v>90.188036345280167</v>
      </c>
      <c r="J29" s="93">
        <v>40719</v>
      </c>
      <c r="K29" s="93">
        <v>1575</v>
      </c>
      <c r="L29" s="93"/>
      <c r="M29" s="93">
        <v>532</v>
      </c>
      <c r="N29" s="93"/>
      <c r="O29" s="92">
        <v>99.819722515625401</v>
      </c>
      <c r="P29" s="92">
        <v>53.37636544190665</v>
      </c>
      <c r="Q29" s="13"/>
      <c r="R29" s="13"/>
      <c r="S29" s="18"/>
      <c r="T29" s="18">
        <v>21027</v>
      </c>
      <c r="U29" s="18"/>
      <c r="V29" s="18">
        <v>15604</v>
      </c>
      <c r="W29" s="18">
        <v>1548</v>
      </c>
      <c r="X29" s="18"/>
      <c r="Y29" s="18"/>
      <c r="Z29" s="18">
        <v>494</v>
      </c>
      <c r="AA29" s="18"/>
      <c r="AB29" s="18"/>
      <c r="AC29" s="18"/>
      <c r="AD29" s="18"/>
      <c r="AE29" s="18"/>
      <c r="AF29" s="18"/>
      <c r="AG29" s="18"/>
      <c r="AH29" s="18"/>
      <c r="AI29" s="18"/>
    </row>
    <row r="30" spans="1:37" x14ac:dyDescent="0.5">
      <c r="A30" s="13">
        <v>3</v>
      </c>
      <c r="B30" s="13" t="s">
        <v>94</v>
      </c>
      <c r="C30" s="13" t="s">
        <v>102</v>
      </c>
      <c r="D30" s="22" t="s">
        <v>103</v>
      </c>
      <c r="E30" s="13" t="s">
        <v>43</v>
      </c>
      <c r="F30" s="21">
        <v>34096</v>
      </c>
      <c r="G30" s="21">
        <v>1487</v>
      </c>
      <c r="H30" s="91">
        <v>32609</v>
      </c>
      <c r="I30" s="92">
        <f t="shared" si="3"/>
        <v>95.638784608165182</v>
      </c>
      <c r="J30" s="93">
        <v>21630</v>
      </c>
      <c r="K30" s="93"/>
      <c r="L30" s="93"/>
      <c r="M30" s="93">
        <v>183</v>
      </c>
      <c r="N30" s="93">
        <v>10789</v>
      </c>
      <c r="O30" s="92">
        <v>99.819722515625401</v>
      </c>
      <c r="P30" s="92">
        <v>67.805916283660821</v>
      </c>
      <c r="Q30" s="13"/>
      <c r="R30" s="13"/>
      <c r="S30" s="18"/>
      <c r="T30" s="18">
        <v>11193</v>
      </c>
      <c r="U30" s="18">
        <v>1674</v>
      </c>
      <c r="V30" s="18">
        <v>8261</v>
      </c>
      <c r="W30" s="18"/>
      <c r="X30" s="18"/>
      <c r="Y30" s="18"/>
      <c r="Z30" s="18">
        <v>172</v>
      </c>
      <c r="AA30" s="18"/>
      <c r="AB30" s="18"/>
      <c r="AC30" s="18"/>
      <c r="AD30" s="18"/>
      <c r="AE30" s="18"/>
      <c r="AF30" s="18"/>
      <c r="AG30" s="18"/>
      <c r="AH30" s="18">
        <v>10789</v>
      </c>
      <c r="AI30" s="18"/>
    </row>
    <row r="31" spans="1:37" x14ac:dyDescent="0.5">
      <c r="A31" s="13">
        <v>4</v>
      </c>
      <c r="B31" s="13" t="s">
        <v>95</v>
      </c>
      <c r="C31" s="13" t="s">
        <v>102</v>
      </c>
      <c r="D31" s="22" t="s">
        <v>103</v>
      </c>
      <c r="E31" s="13" t="s">
        <v>43</v>
      </c>
      <c r="F31" s="21">
        <v>93199</v>
      </c>
      <c r="G31" s="21">
        <v>1815</v>
      </c>
      <c r="H31" s="91">
        <v>91384</v>
      </c>
      <c r="I31" s="92">
        <f t="shared" si="3"/>
        <v>98.052554211955069</v>
      </c>
      <c r="J31" s="93"/>
      <c r="K31" s="93">
        <v>478</v>
      </c>
      <c r="L31" s="93"/>
      <c r="M31" s="93">
        <v>90290</v>
      </c>
      <c r="N31" s="93"/>
      <c r="O31" s="92">
        <v>99.819722515625401</v>
      </c>
      <c r="P31" s="92">
        <v>99.652961396086724</v>
      </c>
      <c r="Q31" s="13"/>
      <c r="R31" s="13"/>
      <c r="S31" s="18"/>
      <c r="T31" s="18"/>
      <c r="U31" s="18"/>
      <c r="V31" s="18"/>
      <c r="W31" s="18">
        <v>470</v>
      </c>
      <c r="X31" s="18"/>
      <c r="Y31" s="18"/>
      <c r="Z31" s="18">
        <v>89983</v>
      </c>
      <c r="AA31" s="18"/>
      <c r="AB31" s="18"/>
      <c r="AC31" s="18"/>
      <c r="AD31" s="18"/>
      <c r="AE31" s="18"/>
      <c r="AF31" s="18">
        <v>519</v>
      </c>
      <c r="AG31" s="18"/>
      <c r="AH31" s="18"/>
      <c r="AI31" s="18"/>
    </row>
    <row r="32" spans="1:37" x14ac:dyDescent="0.5">
      <c r="A32" s="13">
        <v>5</v>
      </c>
      <c r="B32" s="13" t="s">
        <v>96</v>
      </c>
      <c r="C32" s="13" t="s">
        <v>102</v>
      </c>
      <c r="D32" s="22" t="s">
        <v>103</v>
      </c>
      <c r="E32" s="13" t="s">
        <v>43</v>
      </c>
      <c r="F32" s="21">
        <v>79530</v>
      </c>
      <c r="G32" s="21">
        <v>1514</v>
      </c>
      <c r="H32" s="91">
        <v>78016</v>
      </c>
      <c r="I32" s="92">
        <f t="shared" si="3"/>
        <v>98.096315855651952</v>
      </c>
      <c r="J32" s="93"/>
      <c r="K32" s="93"/>
      <c r="L32" s="93"/>
      <c r="M32" s="93">
        <v>72652</v>
      </c>
      <c r="N32" s="93">
        <v>5041</v>
      </c>
      <c r="O32" s="92">
        <v>99.819722515625401</v>
      </c>
      <c r="P32" s="92">
        <v>99.750299254759113</v>
      </c>
      <c r="Q32" s="13"/>
      <c r="R32" s="13"/>
      <c r="S32" s="18"/>
      <c r="T32" s="18"/>
      <c r="U32" s="18"/>
      <c r="V32" s="18"/>
      <c r="W32" s="18"/>
      <c r="X32" s="18"/>
      <c r="Y32" s="18"/>
      <c r="Z32" s="18">
        <v>72458</v>
      </c>
      <c r="AA32" s="18"/>
      <c r="AB32" s="18"/>
      <c r="AC32" s="18"/>
      <c r="AD32" s="18"/>
      <c r="AE32" s="18"/>
      <c r="AF32" s="18"/>
      <c r="AG32" s="18"/>
      <c r="AH32" s="18">
        <v>5041</v>
      </c>
      <c r="AI32" s="18"/>
    </row>
    <row r="33" spans="1:35" x14ac:dyDescent="0.5">
      <c r="A33" s="13">
        <v>6</v>
      </c>
      <c r="B33" s="13" t="s">
        <v>97</v>
      </c>
      <c r="C33" s="13" t="s">
        <v>102</v>
      </c>
      <c r="D33" s="22" t="s">
        <v>103</v>
      </c>
      <c r="E33" s="13" t="s">
        <v>43</v>
      </c>
      <c r="F33" s="21">
        <v>17487</v>
      </c>
      <c r="G33" s="21">
        <v>1106</v>
      </c>
      <c r="H33" s="91">
        <v>16381</v>
      </c>
      <c r="I33" s="92">
        <f t="shared" si="3"/>
        <v>93.675301652656259</v>
      </c>
      <c r="J33" s="93"/>
      <c r="K33" s="93">
        <v>1763</v>
      </c>
      <c r="L33" s="93"/>
      <c r="M33" s="93">
        <v>191</v>
      </c>
      <c r="N33" s="93">
        <v>14368</v>
      </c>
      <c r="O33" s="92">
        <v>99.819722515625401</v>
      </c>
      <c r="P33" s="92">
        <v>99.838819664000994</v>
      </c>
      <c r="Q33" s="13"/>
      <c r="R33" s="13"/>
      <c r="S33" s="18"/>
      <c r="T33" s="18"/>
      <c r="U33" s="18"/>
      <c r="V33" s="18"/>
      <c r="W33" s="18">
        <v>1737</v>
      </c>
      <c r="X33" s="18"/>
      <c r="Y33" s="18"/>
      <c r="Z33" s="18">
        <v>180</v>
      </c>
      <c r="AA33" s="18"/>
      <c r="AB33" s="18"/>
      <c r="AC33" s="18"/>
      <c r="AD33" s="18"/>
      <c r="AE33" s="18"/>
      <c r="AF33" s="18"/>
      <c r="AG33" s="18"/>
      <c r="AH33" s="18">
        <v>14368</v>
      </c>
      <c r="AI33" s="18"/>
    </row>
    <row r="34" spans="1:35" x14ac:dyDescent="0.5">
      <c r="A34" s="13">
        <v>7</v>
      </c>
      <c r="B34" s="13" t="s">
        <v>235</v>
      </c>
      <c r="C34" s="13" t="s">
        <v>102</v>
      </c>
      <c r="D34" s="22" t="s">
        <v>104</v>
      </c>
      <c r="E34" s="13" t="s">
        <v>43</v>
      </c>
      <c r="F34" s="21">
        <v>82566</v>
      </c>
      <c r="G34" s="21">
        <v>1758</v>
      </c>
      <c r="H34" s="91">
        <v>80808</v>
      </c>
      <c r="I34" s="92">
        <f t="shared" si="3"/>
        <v>97.870794273671962</v>
      </c>
      <c r="J34" s="93">
        <v>14383</v>
      </c>
      <c r="K34" s="93"/>
      <c r="L34" s="93"/>
      <c r="M34" s="93">
        <v>65550</v>
      </c>
      <c r="N34" s="93"/>
      <c r="O34" s="92">
        <v>99.819722515625401</v>
      </c>
      <c r="P34" s="92">
        <v>90.984949895537511</v>
      </c>
      <c r="Q34" s="13"/>
      <c r="R34" s="13"/>
      <c r="S34" s="18"/>
      <c r="T34" s="18">
        <v>7362</v>
      </c>
      <c r="U34" s="18">
        <v>1117</v>
      </c>
      <c r="V34" s="18">
        <v>5584</v>
      </c>
      <c r="W34" s="18"/>
      <c r="X34" s="18"/>
      <c r="Y34" s="18"/>
      <c r="Z34" s="18">
        <v>65365</v>
      </c>
      <c r="AA34" s="18"/>
      <c r="AB34" s="18"/>
      <c r="AC34" s="18"/>
      <c r="AD34" s="18"/>
      <c r="AE34" s="18"/>
      <c r="AF34" s="18"/>
      <c r="AG34" s="18"/>
      <c r="AH34" s="18"/>
      <c r="AI34" s="18"/>
    </row>
    <row r="35" spans="1:35" x14ac:dyDescent="0.5">
      <c r="A35" s="13">
        <v>8</v>
      </c>
      <c r="B35" s="13" t="s">
        <v>236</v>
      </c>
      <c r="C35" s="13" t="s">
        <v>102</v>
      </c>
      <c r="D35" s="22" t="s">
        <v>104</v>
      </c>
      <c r="E35" s="13" t="s">
        <v>43</v>
      </c>
      <c r="F35" s="21">
        <v>165622</v>
      </c>
      <c r="G35" s="21">
        <v>3333</v>
      </c>
      <c r="H35" s="91">
        <v>162289</v>
      </c>
      <c r="I35" s="92">
        <f t="shared" si="3"/>
        <v>97.987586190240421</v>
      </c>
      <c r="J35" s="93">
        <v>22966</v>
      </c>
      <c r="K35" s="93"/>
      <c r="L35" s="93"/>
      <c r="M35" s="93">
        <v>138518</v>
      </c>
      <c r="N35" s="93"/>
      <c r="O35" s="92">
        <v>99.819722515625401</v>
      </c>
      <c r="P35" s="92">
        <v>92.952862203066559</v>
      </c>
      <c r="Q35" s="13"/>
      <c r="R35" s="13"/>
      <c r="S35" s="18"/>
      <c r="T35" s="18">
        <v>12017</v>
      </c>
      <c r="U35" s="18">
        <v>1931</v>
      </c>
      <c r="V35" s="18">
        <v>8491</v>
      </c>
      <c r="W35" s="18"/>
      <c r="X35" s="18"/>
      <c r="Y35" s="18"/>
      <c r="Z35" s="18">
        <v>138087</v>
      </c>
      <c r="AA35" s="18"/>
      <c r="AB35" s="18"/>
      <c r="AC35" s="18"/>
      <c r="AD35" s="18"/>
      <c r="AE35" s="18"/>
      <c r="AF35" s="18"/>
      <c r="AG35" s="18"/>
      <c r="AH35" s="18"/>
      <c r="AI35" s="18"/>
    </row>
    <row r="36" spans="1:35" x14ac:dyDescent="0.5">
      <c r="A36" s="13">
        <v>9</v>
      </c>
      <c r="B36" s="13" t="s">
        <v>98</v>
      </c>
      <c r="C36" s="13" t="s">
        <v>102</v>
      </c>
      <c r="D36" s="22" t="s">
        <v>104</v>
      </c>
      <c r="E36" s="13" t="s">
        <v>43</v>
      </c>
      <c r="F36" s="21">
        <v>42311</v>
      </c>
      <c r="G36" s="21">
        <v>1289</v>
      </c>
      <c r="H36" s="91">
        <v>41022</v>
      </c>
      <c r="I36" s="92">
        <f t="shared" si="3"/>
        <v>96.953510907329061</v>
      </c>
      <c r="J36" s="93">
        <v>29394</v>
      </c>
      <c r="K36" s="93">
        <v>710</v>
      </c>
      <c r="L36" s="93"/>
      <c r="M36" s="93"/>
      <c r="N36" s="93">
        <v>10770</v>
      </c>
      <c r="O36" s="92">
        <v>99.819722515625401</v>
      </c>
      <c r="P36" s="92">
        <v>66.311102412291433</v>
      </c>
      <c r="Q36" s="13"/>
      <c r="R36" s="13"/>
      <c r="S36" s="18"/>
      <c r="T36" s="18">
        <v>15637</v>
      </c>
      <c r="U36" s="18">
        <v>2454</v>
      </c>
      <c r="V36" s="18">
        <v>10626</v>
      </c>
      <c r="W36" s="18">
        <v>697</v>
      </c>
      <c r="X36" s="18"/>
      <c r="Y36" s="18"/>
      <c r="Z36" s="18"/>
      <c r="AA36" s="18"/>
      <c r="AB36" s="18"/>
      <c r="AC36" s="18"/>
      <c r="AD36" s="18"/>
      <c r="AE36" s="18"/>
      <c r="AF36" s="18"/>
      <c r="AG36" s="18"/>
      <c r="AH36" s="18">
        <v>10770</v>
      </c>
      <c r="AI36" s="18"/>
    </row>
    <row r="37" spans="1:35" x14ac:dyDescent="0.5">
      <c r="A37" s="13">
        <v>10</v>
      </c>
      <c r="B37" s="21" t="s">
        <v>99</v>
      </c>
      <c r="C37" s="13" t="s">
        <v>102</v>
      </c>
      <c r="D37" s="22" t="s">
        <v>104</v>
      </c>
      <c r="E37" s="13" t="s">
        <v>43</v>
      </c>
      <c r="F37" s="21">
        <v>58993</v>
      </c>
      <c r="G37" s="21">
        <v>1157</v>
      </c>
      <c r="H37" s="91">
        <v>57836</v>
      </c>
      <c r="I37" s="92">
        <f t="shared" si="3"/>
        <v>98.038750360212219</v>
      </c>
      <c r="J37" s="93"/>
      <c r="K37" s="93">
        <v>737</v>
      </c>
      <c r="L37" s="93"/>
      <c r="M37" s="93">
        <v>53953</v>
      </c>
      <c r="N37" s="93">
        <v>2845</v>
      </c>
      <c r="O37" s="92">
        <v>99.819722515625401</v>
      </c>
      <c r="P37" s="92">
        <v>99.664552011818898</v>
      </c>
      <c r="Q37" s="13"/>
      <c r="R37" s="13"/>
      <c r="S37" s="18"/>
      <c r="T37" s="18"/>
      <c r="U37" s="18"/>
      <c r="V37" s="18"/>
      <c r="W37" s="18">
        <v>730</v>
      </c>
      <c r="X37" s="18"/>
      <c r="Y37" s="18"/>
      <c r="Z37" s="18">
        <v>53767</v>
      </c>
      <c r="AA37" s="18"/>
      <c r="AB37" s="18"/>
      <c r="AC37" s="18"/>
      <c r="AD37" s="18"/>
      <c r="AE37" s="18"/>
      <c r="AF37" s="18"/>
      <c r="AG37" s="18"/>
      <c r="AH37" s="18">
        <v>2845</v>
      </c>
      <c r="AI37" s="18"/>
    </row>
    <row r="38" spans="1:35" x14ac:dyDescent="0.5">
      <c r="A38" s="13">
        <v>11</v>
      </c>
      <c r="B38" s="21" t="s">
        <v>100</v>
      </c>
      <c r="C38" s="13" t="s">
        <v>102</v>
      </c>
      <c r="D38" s="22" t="s">
        <v>105</v>
      </c>
      <c r="E38" s="13" t="s">
        <v>43</v>
      </c>
      <c r="F38" s="21">
        <v>106100</v>
      </c>
      <c r="G38" s="21">
        <v>9664</v>
      </c>
      <c r="H38" s="91">
        <v>96436</v>
      </c>
      <c r="I38" s="92">
        <f>(H38/F38)*100</f>
        <v>90.891611687087646</v>
      </c>
      <c r="J38" s="93">
        <v>24560</v>
      </c>
      <c r="K38" s="93">
        <v>1026</v>
      </c>
      <c r="L38" s="93"/>
      <c r="M38" s="93">
        <v>68117</v>
      </c>
      <c r="N38" s="93">
        <v>2712</v>
      </c>
      <c r="O38" s="92">
        <v>99.819722515625401</v>
      </c>
      <c r="P38" s="92">
        <v>80.339158844578122</v>
      </c>
      <c r="Q38" s="13"/>
      <c r="R38" s="13"/>
      <c r="S38" s="18"/>
      <c r="T38" s="18">
        <v>13028</v>
      </c>
      <c r="U38" s="18">
        <v>1925</v>
      </c>
      <c r="V38" s="18">
        <v>9089</v>
      </c>
      <c r="W38" s="18">
        <v>1014</v>
      </c>
      <c r="X38" s="18"/>
      <c r="Y38" s="18"/>
      <c r="Z38" s="18">
        <v>60705</v>
      </c>
      <c r="AA38" s="18"/>
      <c r="AB38" s="18"/>
      <c r="AC38" s="18"/>
      <c r="AD38" s="18"/>
      <c r="AE38" s="18"/>
      <c r="AF38" s="18"/>
      <c r="AG38" s="18">
        <v>6600</v>
      </c>
      <c r="AH38" s="18">
        <v>2712</v>
      </c>
      <c r="AI38" s="18"/>
    </row>
    <row r="39" spans="1:35" x14ac:dyDescent="0.5">
      <c r="A39" s="13">
        <v>12</v>
      </c>
      <c r="B39" s="21" t="s">
        <v>53</v>
      </c>
      <c r="C39" s="21" t="s">
        <v>53</v>
      </c>
      <c r="D39" s="15" t="s">
        <v>54</v>
      </c>
      <c r="E39" s="13" t="s">
        <v>43</v>
      </c>
      <c r="F39" s="21">
        <v>1909</v>
      </c>
      <c r="G39" s="21">
        <v>1611</v>
      </c>
      <c r="H39" s="91">
        <v>298</v>
      </c>
      <c r="I39" s="92">
        <f t="shared" si="3"/>
        <v>15.610267155578835</v>
      </c>
      <c r="J39" s="93">
        <v>64</v>
      </c>
      <c r="K39" s="93"/>
      <c r="L39" s="93"/>
      <c r="M39" s="93">
        <v>216</v>
      </c>
      <c r="N39" s="93">
        <v>14</v>
      </c>
      <c r="O39" s="92">
        <v>99.819722515625401</v>
      </c>
      <c r="P39" s="92" t="s">
        <v>43</v>
      </c>
      <c r="Q39" s="13"/>
      <c r="R39" s="13"/>
      <c r="S39" s="18"/>
      <c r="T39" s="18">
        <v>27</v>
      </c>
      <c r="U39" s="18"/>
      <c r="V39" s="18">
        <v>30</v>
      </c>
      <c r="W39" s="18"/>
      <c r="X39" s="18"/>
      <c r="Y39" s="18"/>
      <c r="Z39" s="18">
        <v>189</v>
      </c>
      <c r="AA39" s="18">
        <v>23</v>
      </c>
      <c r="AB39" s="18"/>
      <c r="AC39" s="18"/>
      <c r="AD39" s="18"/>
      <c r="AE39" s="18"/>
      <c r="AF39" s="18"/>
      <c r="AG39" s="18"/>
      <c r="AH39" s="18">
        <v>14</v>
      </c>
      <c r="AI39" s="18"/>
    </row>
  </sheetData>
  <mergeCells count="1">
    <mergeCell ref="Q6:V6"/>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ACDE0-D5F9-4385-8394-05FBD629365D}">
  <dimension ref="A6:L127"/>
  <sheetViews>
    <sheetView topLeftCell="A40" zoomScale="70" zoomScaleNormal="70" workbookViewId="0">
      <selection activeCell="G70" sqref="G70:I70"/>
    </sheetView>
  </sheetViews>
  <sheetFormatPr defaultRowHeight="14.25" x14ac:dyDescent="0.45"/>
  <cols>
    <col min="1" max="1" width="40.73046875" customWidth="1"/>
    <col min="2" max="2" width="47.9296875" style="23" customWidth="1"/>
    <col min="3" max="3" width="18.3984375" style="23" customWidth="1"/>
    <col min="4" max="4" width="140.86328125" style="23" customWidth="1"/>
    <col min="5" max="5" width="13.53125" style="23" customWidth="1"/>
    <col min="6" max="6" width="9.1328125" style="23" customWidth="1"/>
    <col min="7" max="7" width="19.53125" customWidth="1"/>
    <col min="8" max="8" width="20.33203125" customWidth="1"/>
    <col min="9" max="9" width="16.3984375" customWidth="1"/>
  </cols>
  <sheetData>
    <row r="6" spans="1:12" ht="18" x14ac:dyDescent="0.55000000000000004">
      <c r="A6" s="11"/>
      <c r="B6" s="24"/>
      <c r="C6" s="24"/>
      <c r="D6" s="24"/>
      <c r="E6" s="24"/>
      <c r="F6" s="24"/>
      <c r="G6" s="1"/>
      <c r="H6" s="1"/>
      <c r="I6" s="1"/>
      <c r="J6" s="1"/>
      <c r="K6" s="1"/>
      <c r="L6" s="1"/>
    </row>
    <row r="7" spans="1:12" x14ac:dyDescent="0.45">
      <c r="A7" s="1"/>
      <c r="B7" s="24"/>
      <c r="C7" s="24"/>
      <c r="D7" s="24"/>
      <c r="E7" s="24"/>
      <c r="F7" s="24"/>
      <c r="G7" s="1"/>
      <c r="H7" s="1"/>
      <c r="I7" s="1"/>
      <c r="J7" s="1"/>
      <c r="K7" s="1"/>
      <c r="L7" s="1"/>
    </row>
    <row r="8" spans="1:12" s="40" customFormat="1" ht="47.25" x14ac:dyDescent="0.5">
      <c r="A8" s="38" t="s">
        <v>5</v>
      </c>
      <c r="B8" s="41" t="s">
        <v>239</v>
      </c>
      <c r="C8" s="41" t="s">
        <v>250</v>
      </c>
      <c r="D8" s="41" t="s">
        <v>106</v>
      </c>
      <c r="E8" s="41" t="s">
        <v>107</v>
      </c>
      <c r="F8" s="39"/>
      <c r="G8" s="38" t="s">
        <v>108</v>
      </c>
      <c r="H8" s="38" t="s">
        <v>109</v>
      </c>
      <c r="I8" s="51" t="s">
        <v>237</v>
      </c>
      <c r="J8" s="12"/>
      <c r="K8" s="12"/>
      <c r="L8" s="12"/>
    </row>
    <row r="9" spans="1:12" x14ac:dyDescent="0.45">
      <c r="A9" s="228">
        <v>1</v>
      </c>
      <c r="B9" s="233" t="s">
        <v>240</v>
      </c>
      <c r="C9" s="42" t="s">
        <v>110</v>
      </c>
      <c r="D9" s="43" t="s">
        <v>111</v>
      </c>
      <c r="E9" s="42">
        <v>15272</v>
      </c>
      <c r="F9" s="25"/>
      <c r="G9" s="26" t="s">
        <v>13</v>
      </c>
      <c r="H9" s="26">
        <f>E9+E12</f>
        <v>16271</v>
      </c>
      <c r="I9" s="10">
        <f>(H9/H$12)*100</f>
        <v>14.664900136996179</v>
      </c>
      <c r="J9" s="1"/>
      <c r="K9" s="1"/>
      <c r="L9" s="1"/>
    </row>
    <row r="10" spans="1:12" x14ac:dyDescent="0.45">
      <c r="A10" s="228"/>
      <c r="B10" s="233"/>
      <c r="C10" s="42" t="s">
        <v>112</v>
      </c>
      <c r="D10" s="43" t="s">
        <v>113</v>
      </c>
      <c r="E10" s="42">
        <v>22</v>
      </c>
      <c r="F10" s="25"/>
      <c r="G10" s="26" t="s">
        <v>16</v>
      </c>
      <c r="H10" s="26">
        <f>SUM(E11,E13,E14)</f>
        <v>94659</v>
      </c>
      <c r="I10" s="10">
        <f t="shared" ref="I10:I11" si="0">(H10/H$12)*100</f>
        <v>85.315271468743234</v>
      </c>
      <c r="J10" s="1"/>
      <c r="K10" s="1"/>
      <c r="L10" s="1"/>
    </row>
    <row r="11" spans="1:12" x14ac:dyDescent="0.45">
      <c r="A11" s="228"/>
      <c r="B11" s="233"/>
      <c r="C11" s="42" t="s">
        <v>115</v>
      </c>
      <c r="D11" s="43" t="s">
        <v>116</v>
      </c>
      <c r="E11" s="42">
        <v>133</v>
      </c>
      <c r="F11" s="25"/>
      <c r="G11" s="26" t="s">
        <v>117</v>
      </c>
      <c r="H11" s="26">
        <f>SUM(E10,E15)</f>
        <v>25</v>
      </c>
      <c r="I11" s="10">
        <f t="shared" si="0"/>
        <v>2.2532266205205854E-2</v>
      </c>
      <c r="J11" s="1"/>
      <c r="K11" s="1"/>
      <c r="L11" s="1"/>
    </row>
    <row r="12" spans="1:12" x14ac:dyDescent="0.45">
      <c r="A12" s="228"/>
      <c r="B12" s="233"/>
      <c r="C12" s="42" t="s">
        <v>118</v>
      </c>
      <c r="D12" s="43" t="s">
        <v>119</v>
      </c>
      <c r="E12" s="42">
        <v>999</v>
      </c>
      <c r="F12" s="25"/>
      <c r="G12" s="26" t="s">
        <v>120</v>
      </c>
      <c r="H12" s="26">
        <f>SUM(E9:E14)</f>
        <v>110952</v>
      </c>
      <c r="I12" s="28">
        <f>SUM(I9:I11)</f>
        <v>100.00270387194462</v>
      </c>
      <c r="J12" s="1"/>
      <c r="K12" s="1"/>
      <c r="L12" s="1"/>
    </row>
    <row r="13" spans="1:12" x14ac:dyDescent="0.45">
      <c r="A13" s="228"/>
      <c r="B13" s="233"/>
      <c r="C13" s="42" t="s">
        <v>121</v>
      </c>
      <c r="D13" s="43" t="s">
        <v>122</v>
      </c>
      <c r="E13" s="42">
        <v>61</v>
      </c>
      <c r="F13" s="25"/>
      <c r="G13" s="26"/>
      <c r="H13" s="26"/>
      <c r="I13" s="1"/>
      <c r="J13" s="1"/>
      <c r="K13" s="1"/>
      <c r="L13" s="1"/>
    </row>
    <row r="14" spans="1:12" x14ac:dyDescent="0.45">
      <c r="A14" s="228"/>
      <c r="B14" s="233"/>
      <c r="C14" s="42" t="s">
        <v>123</v>
      </c>
      <c r="D14" s="43" t="s">
        <v>124</v>
      </c>
      <c r="E14" s="42">
        <v>94465</v>
      </c>
      <c r="F14" s="25"/>
      <c r="G14" s="26"/>
      <c r="H14" s="26"/>
      <c r="I14" s="1"/>
      <c r="J14" s="1"/>
      <c r="K14" s="1"/>
      <c r="L14" s="1"/>
    </row>
    <row r="15" spans="1:12" ht="14.65" thickBot="1" x14ac:dyDescent="0.5">
      <c r="A15" s="229"/>
      <c r="B15" s="234"/>
      <c r="C15" s="44" t="s">
        <v>125</v>
      </c>
      <c r="D15" s="45" t="s">
        <v>126</v>
      </c>
      <c r="E15" s="44">
        <v>3</v>
      </c>
      <c r="F15" s="27"/>
      <c r="G15" s="8"/>
      <c r="H15" s="9"/>
      <c r="I15" s="29"/>
      <c r="J15" s="1"/>
      <c r="K15" s="1"/>
      <c r="L15" s="1"/>
    </row>
    <row r="16" spans="1:12" x14ac:dyDescent="0.45">
      <c r="A16" s="227">
        <v>2</v>
      </c>
      <c r="B16" s="230" t="s">
        <v>241</v>
      </c>
      <c r="C16" s="46" t="s">
        <v>127</v>
      </c>
      <c r="D16" s="47" t="s">
        <v>128</v>
      </c>
      <c r="E16" s="46">
        <v>1</v>
      </c>
      <c r="F16" s="30"/>
      <c r="G16" s="31" t="s">
        <v>13</v>
      </c>
      <c r="H16" s="31">
        <f>SUM(E17:E18,E20:E22,E28)</f>
        <v>21335</v>
      </c>
      <c r="I16" s="32">
        <f>(H16/H$19)*100</f>
        <v>94.231703546663141</v>
      </c>
      <c r="J16" s="1"/>
      <c r="K16" s="1"/>
      <c r="L16" s="1"/>
    </row>
    <row r="17" spans="1:12" x14ac:dyDescent="0.45">
      <c r="A17" s="228"/>
      <c r="B17" s="231"/>
      <c r="C17" s="42" t="s">
        <v>129</v>
      </c>
      <c r="D17" s="43" t="s">
        <v>130</v>
      </c>
      <c r="E17" s="42">
        <v>384</v>
      </c>
      <c r="F17" s="25"/>
      <c r="G17" s="26" t="s">
        <v>2</v>
      </c>
      <c r="H17" s="26">
        <f>SUM(E24:E27,E30)</f>
        <v>628</v>
      </c>
      <c r="I17" s="33">
        <f t="shared" ref="I17:I18" si="1">(H17/H$19)*100</f>
        <v>2.7737290755708672</v>
      </c>
      <c r="J17" s="1"/>
      <c r="K17" s="1"/>
      <c r="L17" s="1"/>
    </row>
    <row r="18" spans="1:12" x14ac:dyDescent="0.45">
      <c r="A18" s="228"/>
      <c r="B18" s="231"/>
      <c r="C18" s="42" t="s">
        <v>110</v>
      </c>
      <c r="D18" s="43" t="s">
        <v>111</v>
      </c>
      <c r="E18" s="42">
        <v>19083</v>
      </c>
      <c r="F18" s="25"/>
      <c r="G18" s="26" t="s">
        <v>117</v>
      </c>
      <c r="H18" s="26">
        <f>SUM(E16,E19,E23,E29)</f>
        <v>678</v>
      </c>
      <c r="I18" s="33">
        <f t="shared" si="1"/>
        <v>2.9945673777659998</v>
      </c>
      <c r="J18" s="1"/>
      <c r="K18" s="1"/>
      <c r="L18" s="1"/>
    </row>
    <row r="19" spans="1:12" x14ac:dyDescent="0.45">
      <c r="A19" s="228"/>
      <c r="B19" s="231"/>
      <c r="C19" s="42" t="s">
        <v>112</v>
      </c>
      <c r="D19" s="43" t="s">
        <v>113</v>
      </c>
      <c r="E19" s="42">
        <v>21</v>
      </c>
      <c r="F19" s="25"/>
      <c r="G19" s="26" t="s">
        <v>120</v>
      </c>
      <c r="H19" s="26">
        <f>SUM(H16:H18)</f>
        <v>22641</v>
      </c>
      <c r="I19" s="28">
        <f>SUM(I16:I18)</f>
        <v>100.00000000000001</v>
      </c>
      <c r="J19" s="1"/>
      <c r="K19" s="1"/>
      <c r="L19" s="1"/>
    </row>
    <row r="20" spans="1:12" x14ac:dyDescent="0.45">
      <c r="A20" s="228"/>
      <c r="B20" s="231"/>
      <c r="C20" s="42" t="s">
        <v>131</v>
      </c>
      <c r="D20" s="43" t="s">
        <v>132</v>
      </c>
      <c r="E20" s="42">
        <v>157</v>
      </c>
      <c r="F20" s="25"/>
      <c r="G20" s="26"/>
      <c r="H20" s="26"/>
      <c r="I20" s="26"/>
      <c r="J20" s="1"/>
      <c r="K20" s="1"/>
      <c r="L20" s="1"/>
    </row>
    <row r="21" spans="1:12" x14ac:dyDescent="0.45">
      <c r="A21" s="228"/>
      <c r="B21" s="231"/>
      <c r="C21" s="42" t="s">
        <v>133</v>
      </c>
      <c r="D21" s="43" t="s">
        <v>134</v>
      </c>
      <c r="E21" s="42">
        <v>235</v>
      </c>
      <c r="F21" s="25"/>
      <c r="G21" s="26"/>
      <c r="H21" s="26"/>
      <c r="I21" s="34"/>
      <c r="J21" s="1"/>
      <c r="K21" s="1"/>
      <c r="L21" s="1"/>
    </row>
    <row r="22" spans="1:12" x14ac:dyDescent="0.45">
      <c r="A22" s="228"/>
      <c r="B22" s="231"/>
      <c r="C22" s="42" t="s">
        <v>118</v>
      </c>
      <c r="D22" s="43" t="s">
        <v>119</v>
      </c>
      <c r="E22" s="42">
        <v>1132</v>
      </c>
      <c r="F22" s="25"/>
      <c r="G22" s="26"/>
      <c r="H22" s="26"/>
      <c r="I22" s="34"/>
      <c r="J22" s="1"/>
      <c r="K22" s="1"/>
      <c r="L22" s="1"/>
    </row>
    <row r="23" spans="1:12" x14ac:dyDescent="0.45">
      <c r="A23" s="228"/>
      <c r="B23" s="231"/>
      <c r="C23" s="42" t="s">
        <v>135</v>
      </c>
      <c r="D23" s="43" t="s">
        <v>136</v>
      </c>
      <c r="E23" s="42">
        <v>66</v>
      </c>
      <c r="F23" s="25"/>
      <c r="G23" s="26"/>
      <c r="H23" s="26"/>
      <c r="I23" s="34"/>
      <c r="J23" s="1"/>
      <c r="K23" s="1"/>
      <c r="L23" s="1"/>
    </row>
    <row r="24" spans="1:12" x14ac:dyDescent="0.45">
      <c r="A24" s="228"/>
      <c r="B24" s="231"/>
      <c r="C24" s="42" t="s">
        <v>137</v>
      </c>
      <c r="D24" s="43" t="s">
        <v>138</v>
      </c>
      <c r="E24" s="42">
        <v>178</v>
      </c>
      <c r="F24" s="25"/>
      <c r="G24" s="26"/>
      <c r="H24" s="26"/>
      <c r="I24" s="34"/>
      <c r="J24" s="1"/>
      <c r="K24" s="1"/>
      <c r="L24" s="1"/>
    </row>
    <row r="25" spans="1:12" x14ac:dyDescent="0.45">
      <c r="A25" s="228"/>
      <c r="B25" s="231"/>
      <c r="C25" s="42" t="s">
        <v>139</v>
      </c>
      <c r="D25" s="43" t="s">
        <v>140</v>
      </c>
      <c r="E25" s="42">
        <v>87</v>
      </c>
      <c r="F25" s="25"/>
      <c r="G25" s="26"/>
      <c r="H25" s="26"/>
      <c r="I25" s="34"/>
      <c r="J25" s="1"/>
      <c r="K25" s="1"/>
      <c r="L25" s="1"/>
    </row>
    <row r="26" spans="1:12" x14ac:dyDescent="0.45">
      <c r="A26" s="228"/>
      <c r="B26" s="231"/>
      <c r="C26" s="42" t="s">
        <v>141</v>
      </c>
      <c r="D26" s="43" t="s">
        <v>142</v>
      </c>
      <c r="E26" s="42">
        <v>85</v>
      </c>
      <c r="F26" s="25"/>
      <c r="G26" s="26"/>
      <c r="H26" s="26"/>
      <c r="I26" s="34"/>
      <c r="J26" s="1"/>
      <c r="K26" s="1"/>
      <c r="L26" s="1"/>
    </row>
    <row r="27" spans="1:12" x14ac:dyDescent="0.45">
      <c r="A27" s="228"/>
      <c r="B27" s="231"/>
      <c r="C27" s="42" t="s">
        <v>143</v>
      </c>
      <c r="D27" s="43" t="s">
        <v>140</v>
      </c>
      <c r="E27" s="42">
        <v>167</v>
      </c>
      <c r="F27" s="25"/>
      <c r="G27" s="26"/>
      <c r="H27" s="26"/>
      <c r="I27" s="34"/>
      <c r="J27" s="1"/>
      <c r="K27" s="1"/>
      <c r="L27" s="1"/>
    </row>
    <row r="28" spans="1:12" x14ac:dyDescent="0.45">
      <c r="A28" s="228"/>
      <c r="B28" s="231"/>
      <c r="C28" s="42" t="s">
        <v>144</v>
      </c>
      <c r="D28" s="43" t="s">
        <v>145</v>
      </c>
      <c r="E28" s="42">
        <v>344</v>
      </c>
      <c r="F28" s="25"/>
      <c r="G28" s="26"/>
      <c r="H28" s="26"/>
      <c r="I28" s="34"/>
      <c r="J28" s="1"/>
      <c r="K28" s="1"/>
      <c r="L28" s="1"/>
    </row>
    <row r="29" spans="1:12" x14ac:dyDescent="0.45">
      <c r="A29" s="228"/>
      <c r="B29" s="231"/>
      <c r="C29" s="42" t="s">
        <v>123</v>
      </c>
      <c r="D29" s="43" t="s">
        <v>124</v>
      </c>
      <c r="E29" s="42">
        <v>590</v>
      </c>
      <c r="F29" s="25"/>
      <c r="G29" s="26"/>
      <c r="H29" s="26"/>
      <c r="I29" s="34"/>
      <c r="J29" s="1"/>
      <c r="K29" s="1"/>
      <c r="L29" s="1"/>
    </row>
    <row r="30" spans="1:12" ht="14.65" thickBot="1" x14ac:dyDescent="0.5">
      <c r="A30" s="229"/>
      <c r="B30" s="232"/>
      <c r="C30" s="44" t="s">
        <v>146</v>
      </c>
      <c r="D30" s="45" t="s">
        <v>147</v>
      </c>
      <c r="E30" s="44">
        <v>111</v>
      </c>
      <c r="F30" s="27"/>
      <c r="G30" s="8"/>
      <c r="H30" s="9"/>
      <c r="I30" s="29"/>
      <c r="J30" s="1"/>
      <c r="K30" s="1"/>
      <c r="L30" s="1"/>
    </row>
    <row r="31" spans="1:12" x14ac:dyDescent="0.45">
      <c r="A31" s="227">
        <v>3</v>
      </c>
      <c r="B31" s="230" t="s">
        <v>244</v>
      </c>
      <c r="C31" s="46" t="s">
        <v>148</v>
      </c>
      <c r="D31" s="47" t="s">
        <v>149</v>
      </c>
      <c r="E31" s="46">
        <v>1498</v>
      </c>
      <c r="F31" s="30"/>
      <c r="G31" s="31" t="s">
        <v>13</v>
      </c>
      <c r="H31" s="31">
        <f>SUM(E31:E32,E35,E36,E37)</f>
        <v>11325</v>
      </c>
      <c r="I31" s="32">
        <f>(H31/H$34)*100</f>
        <v>50.659807649295466</v>
      </c>
      <c r="J31" s="1"/>
      <c r="K31" s="1"/>
      <c r="L31" s="1"/>
    </row>
    <row r="32" spans="1:12" x14ac:dyDescent="0.45">
      <c r="A32" s="228"/>
      <c r="B32" s="231"/>
      <c r="C32" s="42" t="s">
        <v>110</v>
      </c>
      <c r="D32" s="43" t="s">
        <v>111</v>
      </c>
      <c r="E32" s="42">
        <v>9182</v>
      </c>
      <c r="F32" s="25"/>
      <c r="G32" s="26" t="s">
        <v>4</v>
      </c>
      <c r="H32" s="26">
        <f>SUM(E33,E34)</f>
        <v>10862</v>
      </c>
      <c r="I32" s="33">
        <f t="shared" ref="I32:I33" si="2">(H32/H$34)*100</f>
        <v>48.588682621337512</v>
      </c>
      <c r="J32" s="1"/>
      <c r="K32" s="1"/>
      <c r="L32" s="1"/>
    </row>
    <row r="33" spans="1:12" x14ac:dyDescent="0.45">
      <c r="A33" s="228"/>
      <c r="B33" s="231"/>
      <c r="C33" s="42" t="s">
        <v>150</v>
      </c>
      <c r="D33" s="43" t="s">
        <v>151</v>
      </c>
      <c r="E33" s="42">
        <v>152</v>
      </c>
      <c r="F33" s="25"/>
      <c r="G33" s="26" t="s">
        <v>117</v>
      </c>
      <c r="H33" s="26">
        <f>E38</f>
        <v>168</v>
      </c>
      <c r="I33" s="33">
        <f t="shared" si="2"/>
        <v>0.75150972936703198</v>
      </c>
      <c r="J33" s="1"/>
      <c r="K33" s="1"/>
      <c r="L33" s="1"/>
    </row>
    <row r="34" spans="1:12" x14ac:dyDescent="0.45">
      <c r="A34" s="228"/>
      <c r="B34" s="231"/>
      <c r="C34" s="42" t="s">
        <v>112</v>
      </c>
      <c r="D34" s="43" t="s">
        <v>113</v>
      </c>
      <c r="E34" s="42">
        <v>10710</v>
      </c>
      <c r="F34" s="25"/>
      <c r="G34" s="26" t="s">
        <v>120</v>
      </c>
      <c r="H34" s="26">
        <f>SUM(H31:H33)</f>
        <v>22355</v>
      </c>
      <c r="I34" s="28">
        <f>SUM(I31:I33)</f>
        <v>100</v>
      </c>
      <c r="J34" s="1"/>
      <c r="K34" s="1"/>
      <c r="L34" s="1"/>
    </row>
    <row r="35" spans="1:12" x14ac:dyDescent="0.45">
      <c r="A35" s="228"/>
      <c r="B35" s="231"/>
      <c r="C35" s="42" t="s">
        <v>118</v>
      </c>
      <c r="D35" s="43" t="s">
        <v>119</v>
      </c>
      <c r="E35" s="42">
        <v>406</v>
      </c>
      <c r="F35" s="25"/>
      <c r="G35" s="26"/>
      <c r="H35" s="26"/>
      <c r="I35" s="34"/>
      <c r="J35" s="1"/>
      <c r="K35" s="1"/>
      <c r="L35" s="1"/>
    </row>
    <row r="36" spans="1:12" x14ac:dyDescent="0.45">
      <c r="A36" s="228"/>
      <c r="B36" s="231"/>
      <c r="C36" s="42" t="s">
        <v>152</v>
      </c>
      <c r="D36" s="43" t="s">
        <v>153</v>
      </c>
      <c r="E36" s="42">
        <v>29</v>
      </c>
      <c r="F36" s="25"/>
      <c r="G36" s="26"/>
      <c r="H36" s="26"/>
      <c r="I36" s="34"/>
      <c r="J36" s="1"/>
      <c r="K36" s="1"/>
      <c r="L36" s="1"/>
    </row>
    <row r="37" spans="1:12" x14ac:dyDescent="0.45">
      <c r="A37" s="228"/>
      <c r="B37" s="231"/>
      <c r="C37" s="42" t="s">
        <v>144</v>
      </c>
      <c r="D37" s="43" t="s">
        <v>145</v>
      </c>
      <c r="E37" s="42">
        <v>210</v>
      </c>
      <c r="F37" s="25"/>
      <c r="G37" s="26"/>
      <c r="H37" s="26"/>
      <c r="I37" s="34"/>
      <c r="J37" s="1"/>
      <c r="K37" s="1"/>
      <c r="L37" s="1"/>
    </row>
    <row r="38" spans="1:12" ht="14.65" thickBot="1" x14ac:dyDescent="0.5">
      <c r="A38" s="229"/>
      <c r="B38" s="232"/>
      <c r="C38" s="44" t="s">
        <v>123</v>
      </c>
      <c r="D38" s="45" t="s">
        <v>124</v>
      </c>
      <c r="E38" s="44">
        <v>168</v>
      </c>
      <c r="F38" s="27"/>
      <c r="G38" s="8"/>
      <c r="H38" s="9"/>
      <c r="I38" s="29"/>
      <c r="J38" s="1"/>
      <c r="K38" s="1"/>
      <c r="L38" s="1"/>
    </row>
    <row r="39" spans="1:12" x14ac:dyDescent="0.45">
      <c r="A39" s="227">
        <v>4</v>
      </c>
      <c r="B39" s="230" t="s">
        <v>242</v>
      </c>
      <c r="C39" s="46" t="s">
        <v>110</v>
      </c>
      <c r="D39" s="47" t="s">
        <v>111</v>
      </c>
      <c r="E39" s="46">
        <v>171</v>
      </c>
      <c r="F39" s="30"/>
      <c r="G39" s="31" t="s">
        <v>16</v>
      </c>
      <c r="H39" s="31">
        <f>SUM(E41,E43)</f>
        <v>90809</v>
      </c>
      <c r="I39" s="32">
        <f>(H39/H$42)*100</f>
        <v>99.57563928242466</v>
      </c>
      <c r="J39" s="1"/>
      <c r="K39" s="1"/>
      <c r="L39" s="1"/>
    </row>
    <row r="40" spans="1:12" x14ac:dyDescent="0.45">
      <c r="A40" s="228"/>
      <c r="B40" s="231"/>
      <c r="C40" s="42" t="s">
        <v>112</v>
      </c>
      <c r="D40" s="43" t="s">
        <v>113</v>
      </c>
      <c r="E40" s="42">
        <v>13</v>
      </c>
      <c r="F40" s="25"/>
      <c r="G40" s="26" t="s">
        <v>2</v>
      </c>
      <c r="H40" s="26">
        <f>SUM(E42,E44,E45,E46)</f>
        <v>203</v>
      </c>
      <c r="I40" s="33">
        <f t="shared" ref="I40:I41" si="3">(H40/H$42)*100</f>
        <v>0.22259748234571691</v>
      </c>
      <c r="J40" s="1"/>
      <c r="K40" s="1"/>
      <c r="L40" s="1"/>
    </row>
    <row r="41" spans="1:12" x14ac:dyDescent="0.45">
      <c r="A41" s="228"/>
      <c r="B41" s="231"/>
      <c r="C41" s="42" t="s">
        <v>115</v>
      </c>
      <c r="D41" s="43" t="s">
        <v>116</v>
      </c>
      <c r="E41" s="42">
        <v>464</v>
      </c>
      <c r="F41" s="25"/>
      <c r="G41" s="26" t="s">
        <v>117</v>
      </c>
      <c r="H41" s="26">
        <f>SUM(E39:E40)</f>
        <v>184</v>
      </c>
      <c r="I41" s="33">
        <f t="shared" si="3"/>
        <v>0.20176323522961534</v>
      </c>
      <c r="J41" s="1"/>
      <c r="K41" s="1"/>
      <c r="L41" s="1"/>
    </row>
    <row r="42" spans="1:12" x14ac:dyDescent="0.45">
      <c r="A42" s="228"/>
      <c r="B42" s="231"/>
      <c r="C42" s="42" t="s">
        <v>143</v>
      </c>
      <c r="D42" s="43" t="s">
        <v>140</v>
      </c>
      <c r="E42" s="42">
        <v>42</v>
      </c>
      <c r="F42" s="25"/>
      <c r="G42" s="26" t="s">
        <v>120</v>
      </c>
      <c r="H42" s="26">
        <f>SUM(H39:H41)</f>
        <v>91196</v>
      </c>
      <c r="I42" s="33">
        <f>SUM(I39:I41)</f>
        <v>100</v>
      </c>
      <c r="J42" s="1"/>
      <c r="K42" s="1"/>
      <c r="L42" s="1"/>
    </row>
    <row r="43" spans="1:12" x14ac:dyDescent="0.45">
      <c r="A43" s="228"/>
      <c r="B43" s="231"/>
      <c r="C43" s="42" t="s">
        <v>123</v>
      </c>
      <c r="D43" s="43" t="s">
        <v>124</v>
      </c>
      <c r="E43" s="42">
        <v>90345</v>
      </c>
      <c r="F43" s="25"/>
      <c r="G43" s="26"/>
      <c r="H43" s="26"/>
      <c r="I43" s="34"/>
      <c r="J43" s="1"/>
      <c r="K43" s="1"/>
      <c r="L43" s="1"/>
    </row>
    <row r="44" spans="1:12" x14ac:dyDescent="0.45">
      <c r="A44" s="228"/>
      <c r="B44" s="231"/>
      <c r="C44" s="42" t="s">
        <v>154</v>
      </c>
      <c r="D44" s="43" t="s">
        <v>155</v>
      </c>
      <c r="E44" s="42">
        <v>42</v>
      </c>
      <c r="F44" s="25"/>
      <c r="G44" s="26"/>
      <c r="H44" s="26"/>
      <c r="I44" s="34"/>
      <c r="J44" s="1"/>
      <c r="K44" s="1"/>
      <c r="L44" s="1"/>
    </row>
    <row r="45" spans="1:12" x14ac:dyDescent="0.45">
      <c r="A45" s="228"/>
      <c r="B45" s="231"/>
      <c r="C45" s="42" t="s">
        <v>156</v>
      </c>
      <c r="D45" s="43" t="s">
        <v>157</v>
      </c>
      <c r="E45" s="42">
        <v>62</v>
      </c>
      <c r="F45" s="25"/>
      <c r="G45" s="26"/>
      <c r="H45" s="26"/>
      <c r="I45" s="34"/>
      <c r="J45" s="1"/>
      <c r="K45" s="1"/>
      <c r="L45" s="1"/>
    </row>
    <row r="46" spans="1:12" ht="14.65" thickBot="1" x14ac:dyDescent="0.5">
      <c r="A46" s="229"/>
      <c r="B46" s="232"/>
      <c r="C46" s="44" t="s">
        <v>158</v>
      </c>
      <c r="D46" s="45" t="s">
        <v>159</v>
      </c>
      <c r="E46" s="44">
        <v>57</v>
      </c>
      <c r="F46" s="27"/>
      <c r="G46" s="8"/>
      <c r="H46" s="9"/>
      <c r="I46" s="29"/>
      <c r="J46" s="1"/>
      <c r="K46" s="1"/>
      <c r="L46" s="1"/>
    </row>
    <row r="47" spans="1:12" x14ac:dyDescent="0.45">
      <c r="A47" s="227">
        <v>5</v>
      </c>
      <c r="B47" s="230" t="s">
        <v>245</v>
      </c>
      <c r="C47" s="46" t="s">
        <v>150</v>
      </c>
      <c r="D47" s="47" t="s">
        <v>151</v>
      </c>
      <c r="E47" s="46">
        <v>77</v>
      </c>
      <c r="F47" s="30"/>
      <c r="G47" s="31" t="s">
        <v>114</v>
      </c>
      <c r="H47" s="31">
        <f>SUM(E49:E50,E52,E55)</f>
        <v>72927</v>
      </c>
      <c r="I47" s="32">
        <f>(H47/H$50)*100</f>
        <v>93.56692883078226</v>
      </c>
      <c r="J47" s="1"/>
      <c r="K47" s="1"/>
      <c r="L47" s="1"/>
    </row>
    <row r="48" spans="1:12" x14ac:dyDescent="0.45">
      <c r="A48" s="228"/>
      <c r="B48" s="231"/>
      <c r="C48" s="42" t="s">
        <v>112</v>
      </c>
      <c r="D48" s="43" t="s">
        <v>113</v>
      </c>
      <c r="E48" s="42">
        <v>4246</v>
      </c>
      <c r="F48" s="25"/>
      <c r="G48" s="26" t="s">
        <v>4</v>
      </c>
      <c r="H48" s="26">
        <f>SUM(E47:E48,E51)</f>
        <v>5008</v>
      </c>
      <c r="I48" s="33">
        <f t="shared" ref="I48:I49" si="4">(H48/H$50)*100</f>
        <v>6.4253730385804646</v>
      </c>
      <c r="J48" s="1"/>
      <c r="K48" s="1"/>
      <c r="L48" s="1"/>
    </row>
    <row r="49" spans="1:12" x14ac:dyDescent="0.45">
      <c r="A49" s="228"/>
      <c r="B49" s="231"/>
      <c r="C49" s="42" t="s">
        <v>115</v>
      </c>
      <c r="D49" s="43" t="s">
        <v>116</v>
      </c>
      <c r="E49" s="42">
        <v>248</v>
      </c>
      <c r="F49" s="25"/>
      <c r="G49" s="26" t="s">
        <v>117</v>
      </c>
      <c r="H49" s="26">
        <f>SUM(E53:E54)</f>
        <v>6</v>
      </c>
      <c r="I49" s="33">
        <f t="shared" si="4"/>
        <v>7.6981306372769145E-3</v>
      </c>
      <c r="J49" s="1"/>
      <c r="K49" s="1"/>
      <c r="L49" s="1"/>
    </row>
    <row r="50" spans="1:12" x14ac:dyDescent="0.45">
      <c r="A50" s="228"/>
      <c r="B50" s="231"/>
      <c r="C50" s="42" t="s">
        <v>160</v>
      </c>
      <c r="D50" s="43" t="s">
        <v>161</v>
      </c>
      <c r="E50" s="42">
        <v>3</v>
      </c>
      <c r="F50" s="25"/>
      <c r="G50" s="26" t="s">
        <v>120</v>
      </c>
      <c r="H50" s="26">
        <f>SUM(H47:H49)</f>
        <v>77941</v>
      </c>
      <c r="I50" s="33">
        <f>SUM(I47:I49)</f>
        <v>100</v>
      </c>
      <c r="J50" s="1"/>
      <c r="K50" s="1"/>
      <c r="L50" s="1"/>
    </row>
    <row r="51" spans="1:12" x14ac:dyDescent="0.45">
      <c r="A51" s="228"/>
      <c r="B51" s="231"/>
      <c r="C51" s="42" t="s">
        <v>162</v>
      </c>
      <c r="D51" s="43" t="s">
        <v>163</v>
      </c>
      <c r="E51" s="42">
        <v>685</v>
      </c>
      <c r="F51" s="25"/>
      <c r="G51" s="26"/>
      <c r="H51" s="26"/>
      <c r="I51" s="34"/>
      <c r="J51" s="1"/>
      <c r="K51" s="1"/>
      <c r="L51" s="1"/>
    </row>
    <row r="52" spans="1:12" x14ac:dyDescent="0.45">
      <c r="A52" s="228"/>
      <c r="B52" s="231"/>
      <c r="C52" s="42" t="s">
        <v>135</v>
      </c>
      <c r="D52" s="43" t="s">
        <v>136</v>
      </c>
      <c r="E52" s="42">
        <v>48</v>
      </c>
      <c r="F52" s="25"/>
      <c r="G52" s="26"/>
      <c r="H52" s="26"/>
      <c r="I52" s="34"/>
      <c r="J52" s="1"/>
      <c r="K52" s="1"/>
      <c r="L52" s="1"/>
    </row>
    <row r="53" spans="1:12" x14ac:dyDescent="0.45">
      <c r="A53" s="228"/>
      <c r="B53" s="231"/>
      <c r="C53" s="42" t="s">
        <v>164</v>
      </c>
      <c r="D53" s="43" t="s">
        <v>165</v>
      </c>
      <c r="E53" s="42">
        <v>3</v>
      </c>
      <c r="F53" s="25"/>
      <c r="G53" s="26"/>
      <c r="H53" s="26"/>
      <c r="I53" s="34"/>
      <c r="J53" s="1"/>
      <c r="K53" s="1"/>
      <c r="L53" s="1"/>
    </row>
    <row r="54" spans="1:12" x14ac:dyDescent="0.45">
      <c r="A54" s="228"/>
      <c r="B54" s="231"/>
      <c r="C54" s="42" t="s">
        <v>166</v>
      </c>
      <c r="D54" s="43" t="s">
        <v>140</v>
      </c>
      <c r="E54" s="42">
        <v>3</v>
      </c>
      <c r="F54" s="25"/>
      <c r="G54" s="26"/>
      <c r="H54" s="26"/>
      <c r="I54" s="34"/>
      <c r="J54" s="1"/>
      <c r="K54" s="1"/>
      <c r="L54" s="1"/>
    </row>
    <row r="55" spans="1:12" ht="14.65" thickBot="1" x14ac:dyDescent="0.5">
      <c r="A55" s="229"/>
      <c r="B55" s="232"/>
      <c r="C55" s="44" t="s">
        <v>123</v>
      </c>
      <c r="D55" s="45" t="s">
        <v>124</v>
      </c>
      <c r="E55" s="44">
        <v>72628</v>
      </c>
      <c r="F55" s="27"/>
      <c r="G55" s="8"/>
      <c r="H55" s="9"/>
      <c r="I55" s="29"/>
      <c r="J55" s="1"/>
      <c r="K55" s="1"/>
      <c r="L55" s="1"/>
    </row>
    <row r="56" spans="1:12" x14ac:dyDescent="0.45">
      <c r="A56" s="227">
        <v>6</v>
      </c>
      <c r="B56" s="230" t="s">
        <v>245</v>
      </c>
      <c r="C56" s="46" t="s">
        <v>167</v>
      </c>
      <c r="D56" s="47" t="s">
        <v>168</v>
      </c>
      <c r="E56" s="46">
        <v>29</v>
      </c>
      <c r="F56" s="30"/>
      <c r="G56" s="31" t="s">
        <v>16</v>
      </c>
      <c r="H56" s="31">
        <f>SUM(E61:E64,E67)</f>
        <v>733</v>
      </c>
      <c r="I56" s="32">
        <f>(H56/H$59)*100</f>
        <v>4.8319050758075148</v>
      </c>
      <c r="J56" s="1"/>
      <c r="K56" s="1"/>
      <c r="L56" s="1"/>
    </row>
    <row r="57" spans="1:12" x14ac:dyDescent="0.45">
      <c r="A57" s="228"/>
      <c r="B57" s="231"/>
      <c r="C57" s="42" t="s">
        <v>110</v>
      </c>
      <c r="D57" s="43" t="s">
        <v>111</v>
      </c>
      <c r="E57" s="42">
        <v>55</v>
      </c>
      <c r="F57" s="25"/>
      <c r="G57" s="26" t="s">
        <v>4</v>
      </c>
      <c r="H57" s="26">
        <f>SUM(E56,E58,E59,E65)</f>
        <v>14230</v>
      </c>
      <c r="I57" s="33">
        <f t="shared" ref="I57:I58" si="5">(H57/H$59)*100</f>
        <v>93.803559657218187</v>
      </c>
      <c r="J57" s="1"/>
      <c r="K57" s="1"/>
      <c r="L57" s="1"/>
    </row>
    <row r="58" spans="1:12" x14ac:dyDescent="0.45">
      <c r="A58" s="228"/>
      <c r="B58" s="231"/>
      <c r="C58" s="42" t="s">
        <v>150</v>
      </c>
      <c r="D58" s="43" t="s">
        <v>151</v>
      </c>
      <c r="E58" s="42">
        <v>196</v>
      </c>
      <c r="F58" s="25"/>
      <c r="G58" s="26" t="s">
        <v>117</v>
      </c>
      <c r="H58" s="26">
        <f>SUM(E57,E60,E66)</f>
        <v>207</v>
      </c>
      <c r="I58" s="33">
        <f t="shared" si="5"/>
        <v>1.3645352669742914</v>
      </c>
      <c r="J58" s="1"/>
      <c r="K58" s="1"/>
      <c r="L58" s="1"/>
    </row>
    <row r="59" spans="1:12" x14ac:dyDescent="0.45">
      <c r="A59" s="228"/>
      <c r="B59" s="231"/>
      <c r="C59" s="42" t="s">
        <v>112</v>
      </c>
      <c r="D59" s="43" t="s">
        <v>113</v>
      </c>
      <c r="E59" s="42">
        <v>13157</v>
      </c>
      <c r="F59" s="25"/>
      <c r="G59" s="26" t="s">
        <v>120</v>
      </c>
      <c r="H59" s="26">
        <f>SUM(H56:H58)</f>
        <v>15170</v>
      </c>
      <c r="I59" s="33">
        <f>SUM(I56:I58)</f>
        <v>99.999999999999986</v>
      </c>
      <c r="J59" s="1"/>
      <c r="K59" s="1"/>
      <c r="L59" s="1"/>
    </row>
    <row r="60" spans="1:12" x14ac:dyDescent="0.45">
      <c r="A60" s="228"/>
      <c r="B60" s="231"/>
      <c r="C60" s="42" t="s">
        <v>135</v>
      </c>
      <c r="D60" s="43" t="s">
        <v>136</v>
      </c>
      <c r="E60" s="42">
        <v>14</v>
      </c>
      <c r="F60" s="25"/>
      <c r="G60" s="26"/>
      <c r="H60" s="26"/>
      <c r="I60" s="34"/>
      <c r="J60" s="1"/>
      <c r="K60" s="1"/>
      <c r="L60" s="1"/>
    </row>
    <row r="61" spans="1:12" x14ac:dyDescent="0.45">
      <c r="A61" s="228"/>
      <c r="B61" s="231"/>
      <c r="C61" s="42" t="s">
        <v>169</v>
      </c>
      <c r="D61" s="43" t="s">
        <v>165</v>
      </c>
      <c r="E61" s="42">
        <v>99</v>
      </c>
      <c r="F61" s="25"/>
      <c r="G61" s="26"/>
      <c r="H61" s="26"/>
      <c r="I61" s="34"/>
      <c r="J61" s="1"/>
      <c r="K61" s="1"/>
      <c r="L61" s="1"/>
    </row>
    <row r="62" spans="1:12" x14ac:dyDescent="0.45">
      <c r="A62" s="228"/>
      <c r="B62" s="231"/>
      <c r="C62" s="42" t="s">
        <v>170</v>
      </c>
      <c r="D62" s="43" t="s">
        <v>140</v>
      </c>
      <c r="E62" s="42">
        <v>140</v>
      </c>
      <c r="F62" s="25"/>
      <c r="G62" s="26"/>
      <c r="H62" s="26"/>
      <c r="I62" s="34"/>
      <c r="J62" s="1"/>
      <c r="K62" s="1"/>
      <c r="L62" s="1"/>
    </row>
    <row r="63" spans="1:12" x14ac:dyDescent="0.45">
      <c r="A63" s="228"/>
      <c r="B63" s="231"/>
      <c r="C63" s="42" t="s">
        <v>171</v>
      </c>
      <c r="D63" s="43" t="s">
        <v>140</v>
      </c>
      <c r="E63" s="42">
        <v>171</v>
      </c>
      <c r="F63" s="25"/>
      <c r="G63" s="26"/>
      <c r="H63" s="26"/>
      <c r="I63" s="34"/>
      <c r="J63" s="1"/>
      <c r="K63" s="1"/>
      <c r="L63" s="1"/>
    </row>
    <row r="64" spans="1:12" x14ac:dyDescent="0.45">
      <c r="A64" s="228"/>
      <c r="B64" s="231"/>
      <c r="C64" s="42" t="s">
        <v>172</v>
      </c>
      <c r="D64" s="43" t="s">
        <v>140</v>
      </c>
      <c r="E64" s="42">
        <v>186</v>
      </c>
      <c r="F64" s="25"/>
      <c r="G64" s="26"/>
      <c r="H64" s="26"/>
      <c r="I64" s="34"/>
      <c r="J64" s="1"/>
      <c r="K64" s="1"/>
      <c r="L64" s="1"/>
    </row>
    <row r="65" spans="1:12" x14ac:dyDescent="0.45">
      <c r="A65" s="228"/>
      <c r="B65" s="231"/>
      <c r="C65" s="42" t="s">
        <v>173</v>
      </c>
      <c r="D65" s="43" t="s">
        <v>174</v>
      </c>
      <c r="E65" s="42">
        <v>848</v>
      </c>
      <c r="F65" s="25"/>
      <c r="G65" s="26"/>
      <c r="H65" s="26"/>
      <c r="I65" s="34"/>
      <c r="J65" s="1"/>
      <c r="K65" s="1"/>
      <c r="L65" s="1"/>
    </row>
    <row r="66" spans="1:12" x14ac:dyDescent="0.45">
      <c r="A66" s="228"/>
      <c r="B66" s="231"/>
      <c r="C66" s="42" t="s">
        <v>123</v>
      </c>
      <c r="D66" s="43" t="s">
        <v>124</v>
      </c>
      <c r="E66" s="42">
        <v>138</v>
      </c>
      <c r="F66" s="25"/>
      <c r="G66" s="26"/>
      <c r="H66" s="26"/>
      <c r="I66" s="34"/>
      <c r="J66" s="1"/>
      <c r="K66" s="1"/>
      <c r="L66" s="1"/>
    </row>
    <row r="67" spans="1:12" ht="14.65" thickBot="1" x14ac:dyDescent="0.5">
      <c r="A67" s="229"/>
      <c r="B67" s="232"/>
      <c r="C67" s="44" t="s">
        <v>175</v>
      </c>
      <c r="D67" s="45" t="s">
        <v>176</v>
      </c>
      <c r="E67" s="44">
        <v>137</v>
      </c>
      <c r="F67" s="27"/>
      <c r="G67" s="8"/>
      <c r="H67" s="9"/>
      <c r="I67" s="29"/>
      <c r="J67" s="1"/>
      <c r="K67" s="1"/>
      <c r="L67" s="1"/>
    </row>
    <row r="68" spans="1:12" x14ac:dyDescent="0.45">
      <c r="A68" s="227">
        <v>7</v>
      </c>
      <c r="B68" s="235" t="s">
        <v>243</v>
      </c>
      <c r="C68" s="46" t="s">
        <v>177</v>
      </c>
      <c r="D68" s="47" t="s">
        <v>178</v>
      </c>
      <c r="E68" s="46">
        <v>22</v>
      </c>
      <c r="F68" s="30"/>
      <c r="G68" s="31" t="s">
        <v>13</v>
      </c>
      <c r="H68" s="31">
        <f>SUM(E69,E72)</f>
        <v>7148</v>
      </c>
      <c r="I68" s="32">
        <f>(H68/H$72)*100</f>
        <v>9.7583617747440279</v>
      </c>
      <c r="J68" s="1"/>
      <c r="K68" s="1"/>
      <c r="L68" s="1"/>
    </row>
    <row r="69" spans="1:12" x14ac:dyDescent="0.45">
      <c r="A69" s="228"/>
      <c r="B69" s="236"/>
      <c r="C69" s="42" t="s">
        <v>110</v>
      </c>
      <c r="D69" s="43" t="s">
        <v>111</v>
      </c>
      <c r="E69" s="42">
        <v>6771</v>
      </c>
      <c r="F69" s="25"/>
      <c r="G69" s="26" t="s">
        <v>16</v>
      </c>
      <c r="H69" s="26">
        <f>SUM(E71,E76)</f>
        <v>65687</v>
      </c>
      <c r="I69" s="33">
        <f t="shared" ref="I69:I71" si="6">(H69/H$72)*100</f>
        <v>89.675085324232086</v>
      </c>
      <c r="J69" s="1"/>
      <c r="K69" s="1"/>
      <c r="L69" s="1"/>
    </row>
    <row r="70" spans="1:12" x14ac:dyDescent="0.45">
      <c r="A70" s="228"/>
      <c r="B70" s="236"/>
      <c r="C70" s="42" t="s">
        <v>112</v>
      </c>
      <c r="D70" s="43" t="s">
        <v>113</v>
      </c>
      <c r="E70" s="42">
        <v>288</v>
      </c>
      <c r="F70" s="25"/>
      <c r="G70" s="26" t="s">
        <v>2</v>
      </c>
      <c r="H70" s="26">
        <f>SUM(E68,E73:E75,E77)</f>
        <v>127</v>
      </c>
      <c r="I70" s="33">
        <f t="shared" si="6"/>
        <v>0.17337883959044367</v>
      </c>
      <c r="J70" s="1"/>
      <c r="K70" s="1"/>
      <c r="L70" s="1"/>
    </row>
    <row r="71" spans="1:12" x14ac:dyDescent="0.45">
      <c r="A71" s="228"/>
      <c r="B71" s="236"/>
      <c r="C71" s="42" t="s">
        <v>115</v>
      </c>
      <c r="D71" s="43" t="s">
        <v>116</v>
      </c>
      <c r="E71" s="42">
        <v>189</v>
      </c>
      <c r="F71" s="25"/>
      <c r="G71" s="26" t="s">
        <v>117</v>
      </c>
      <c r="H71" s="26">
        <f>SUM(E70)</f>
        <v>288</v>
      </c>
      <c r="I71" s="33">
        <f t="shared" si="6"/>
        <v>0.39317406143344708</v>
      </c>
      <c r="J71" s="1"/>
      <c r="K71" s="1"/>
      <c r="L71" s="1"/>
    </row>
    <row r="72" spans="1:12" x14ac:dyDescent="0.45">
      <c r="A72" s="228"/>
      <c r="B72" s="236"/>
      <c r="C72" s="42" t="s">
        <v>118</v>
      </c>
      <c r="D72" s="43" t="s">
        <v>119</v>
      </c>
      <c r="E72" s="42">
        <v>377</v>
      </c>
      <c r="F72" s="25"/>
      <c r="G72" s="26" t="s">
        <v>120</v>
      </c>
      <c r="H72" s="26">
        <f>SUM(H68:H71)</f>
        <v>73250</v>
      </c>
      <c r="I72" s="33">
        <f>SUM(I68:I71)</f>
        <v>100</v>
      </c>
      <c r="J72" s="1"/>
      <c r="K72" s="1"/>
      <c r="L72" s="1"/>
    </row>
    <row r="73" spans="1:12" x14ac:dyDescent="0.45">
      <c r="A73" s="228"/>
      <c r="B73" s="236"/>
      <c r="C73" s="42" t="s">
        <v>179</v>
      </c>
      <c r="D73" s="43" t="s">
        <v>180</v>
      </c>
      <c r="E73" s="42">
        <v>22</v>
      </c>
      <c r="F73" s="25"/>
      <c r="G73" s="26"/>
      <c r="H73" s="26"/>
      <c r="I73" s="34"/>
      <c r="J73" s="1"/>
      <c r="K73" s="1"/>
      <c r="L73" s="1"/>
    </row>
    <row r="74" spans="1:12" x14ac:dyDescent="0.45">
      <c r="A74" s="228"/>
      <c r="B74" s="236"/>
      <c r="C74" s="42" t="s">
        <v>181</v>
      </c>
      <c r="D74" s="43" t="s">
        <v>140</v>
      </c>
      <c r="E74" s="42">
        <v>16</v>
      </c>
      <c r="F74" s="25"/>
      <c r="G74" s="26"/>
      <c r="H74" s="26"/>
      <c r="I74" s="34"/>
      <c r="J74" s="1"/>
      <c r="K74" s="1"/>
      <c r="L74" s="1"/>
    </row>
    <row r="75" spans="1:12" x14ac:dyDescent="0.45">
      <c r="A75" s="228"/>
      <c r="B75" s="236"/>
      <c r="C75" s="42" t="s">
        <v>182</v>
      </c>
      <c r="D75" s="43" t="s">
        <v>142</v>
      </c>
      <c r="E75" s="42">
        <v>23</v>
      </c>
      <c r="F75" s="25"/>
      <c r="G75" s="26"/>
      <c r="H75" s="26"/>
      <c r="I75" s="34"/>
      <c r="J75" s="1"/>
      <c r="K75" s="1"/>
      <c r="L75" s="1"/>
    </row>
    <row r="76" spans="1:12" x14ac:dyDescent="0.45">
      <c r="A76" s="228"/>
      <c r="B76" s="236"/>
      <c r="C76" s="42" t="s">
        <v>123</v>
      </c>
      <c r="D76" s="43" t="s">
        <v>124</v>
      </c>
      <c r="E76" s="42">
        <v>65498</v>
      </c>
      <c r="F76" s="25"/>
      <c r="G76" s="26"/>
      <c r="H76" s="26"/>
      <c r="I76" s="34"/>
      <c r="J76" s="1"/>
      <c r="K76" s="1"/>
      <c r="L76" s="1"/>
    </row>
    <row r="77" spans="1:12" ht="14.65" thickBot="1" x14ac:dyDescent="0.5">
      <c r="A77" s="229"/>
      <c r="B77" s="237"/>
      <c r="C77" s="44" t="s">
        <v>158</v>
      </c>
      <c r="D77" s="45" t="s">
        <v>159</v>
      </c>
      <c r="E77" s="44">
        <v>44</v>
      </c>
      <c r="F77" s="27"/>
      <c r="G77" s="8"/>
      <c r="H77" s="9"/>
      <c r="I77" s="29"/>
      <c r="J77" s="1"/>
      <c r="K77" s="1"/>
      <c r="L77" s="1"/>
    </row>
    <row r="78" spans="1:12" x14ac:dyDescent="0.45">
      <c r="A78" s="227">
        <v>8</v>
      </c>
      <c r="B78" s="235" t="s">
        <v>246</v>
      </c>
      <c r="C78" s="46" t="s">
        <v>110</v>
      </c>
      <c r="D78" s="47" t="s">
        <v>111</v>
      </c>
      <c r="E78" s="46">
        <v>11155</v>
      </c>
      <c r="F78" s="30"/>
      <c r="G78" s="31" t="s">
        <v>13</v>
      </c>
      <c r="H78" s="31">
        <f>SUM(E78,E81)</f>
        <v>11928</v>
      </c>
      <c r="I78" s="32">
        <f>(H78/H$82)*100</f>
        <v>7.904101147048884</v>
      </c>
      <c r="J78" s="1"/>
      <c r="K78" s="1"/>
      <c r="L78" s="1"/>
    </row>
    <row r="79" spans="1:12" x14ac:dyDescent="0.45">
      <c r="A79" s="228"/>
      <c r="B79" s="236"/>
      <c r="C79" s="42" t="s">
        <v>150</v>
      </c>
      <c r="D79" s="43" t="s">
        <v>151</v>
      </c>
      <c r="E79" s="42">
        <v>12</v>
      </c>
      <c r="F79" s="25"/>
      <c r="G79" s="26" t="s">
        <v>16</v>
      </c>
      <c r="H79" s="26">
        <f>SUM(E82)</f>
        <v>138559</v>
      </c>
      <c r="I79" s="33">
        <f t="shared" ref="I79:I81" si="7">(H79/H$82)*100</f>
        <v>91.816260130277186</v>
      </c>
      <c r="J79" s="1"/>
      <c r="K79" s="1"/>
      <c r="L79" s="1"/>
    </row>
    <row r="80" spans="1:12" x14ac:dyDescent="0.45">
      <c r="A80" s="228"/>
      <c r="B80" s="236"/>
      <c r="C80" s="42" t="s">
        <v>112</v>
      </c>
      <c r="D80" s="43" t="s">
        <v>113</v>
      </c>
      <c r="E80" s="42">
        <v>410</v>
      </c>
      <c r="F80" s="25"/>
      <c r="G80" s="26" t="s">
        <v>4</v>
      </c>
      <c r="H80" s="26">
        <f>SUM(E79,E80)</f>
        <v>422</v>
      </c>
      <c r="I80" s="33">
        <f t="shared" si="7"/>
        <v>0.27963872267392931</v>
      </c>
      <c r="J80" s="1"/>
      <c r="K80" s="1"/>
      <c r="L80" s="1"/>
    </row>
    <row r="81" spans="1:12" x14ac:dyDescent="0.45">
      <c r="A81" s="228"/>
      <c r="B81" s="236"/>
      <c r="C81" s="42" t="s">
        <v>118</v>
      </c>
      <c r="D81" s="43" t="s">
        <v>119</v>
      </c>
      <c r="E81" s="42">
        <v>773</v>
      </c>
      <c r="F81" s="25"/>
      <c r="G81" s="26" t="s">
        <v>117</v>
      </c>
      <c r="H81" s="26">
        <v>0</v>
      </c>
      <c r="I81" s="33">
        <f t="shared" si="7"/>
        <v>0</v>
      </c>
      <c r="J81" s="1"/>
      <c r="K81" s="1"/>
      <c r="L81" s="1"/>
    </row>
    <row r="82" spans="1:12" ht="14.65" thickBot="1" x14ac:dyDescent="0.5">
      <c r="A82" s="229"/>
      <c r="B82" s="237"/>
      <c r="C82" s="44" t="s">
        <v>123</v>
      </c>
      <c r="D82" s="45" t="s">
        <v>124</v>
      </c>
      <c r="E82" s="44">
        <v>138559</v>
      </c>
      <c r="F82" s="27"/>
      <c r="G82" s="8" t="s">
        <v>120</v>
      </c>
      <c r="H82" s="9">
        <f>SUM(H78:H81)</f>
        <v>150909</v>
      </c>
      <c r="I82" s="35">
        <f>SUM(I78:I81)</f>
        <v>100</v>
      </c>
      <c r="J82" s="1"/>
      <c r="K82" s="1"/>
      <c r="L82" s="1"/>
    </row>
    <row r="83" spans="1:12" x14ac:dyDescent="0.45">
      <c r="A83" s="227">
        <v>9</v>
      </c>
      <c r="B83" s="238" t="s">
        <v>247</v>
      </c>
      <c r="C83" s="46" t="s">
        <v>177</v>
      </c>
      <c r="D83" s="47" t="s">
        <v>178</v>
      </c>
      <c r="E83" s="46">
        <v>64</v>
      </c>
      <c r="F83" s="30"/>
      <c r="G83" s="31" t="s">
        <v>13</v>
      </c>
      <c r="H83" s="31">
        <f>SUM(E85,E88,E90)</f>
        <v>15157</v>
      </c>
      <c r="I83" s="32">
        <f>(H83/H$87)*100</f>
        <v>57.842314150511378</v>
      </c>
      <c r="J83" s="1"/>
      <c r="K83" s="1"/>
      <c r="L83" s="1"/>
    </row>
    <row r="84" spans="1:12" x14ac:dyDescent="0.45">
      <c r="A84" s="228"/>
      <c r="B84" s="233"/>
      <c r="C84" s="42" t="s">
        <v>127</v>
      </c>
      <c r="D84" s="43" t="s">
        <v>128</v>
      </c>
      <c r="E84" s="42">
        <v>3360</v>
      </c>
      <c r="F84" s="25"/>
      <c r="G84" s="26" t="s">
        <v>2</v>
      </c>
      <c r="H84" s="26">
        <f>SUM(E83,E91,E92,E94)</f>
        <v>295</v>
      </c>
      <c r="I84" s="33">
        <f t="shared" ref="I84:I86" si="8">(H84/H$87)*100</f>
        <v>1.1257823233094184</v>
      </c>
      <c r="J84" s="1"/>
      <c r="K84" s="1"/>
      <c r="L84" s="1"/>
    </row>
    <row r="85" spans="1:12" x14ac:dyDescent="0.45">
      <c r="A85" s="228"/>
      <c r="B85" s="233"/>
      <c r="C85" s="42" t="s">
        <v>110</v>
      </c>
      <c r="D85" s="43" t="s">
        <v>111</v>
      </c>
      <c r="E85" s="42">
        <v>14019</v>
      </c>
      <c r="F85" s="25"/>
      <c r="G85" s="26" t="s">
        <v>4</v>
      </c>
      <c r="H85" s="26">
        <f>SUM(E84,E86,E87)</f>
        <v>10586</v>
      </c>
      <c r="I85" s="33">
        <f t="shared" si="8"/>
        <v>40.398412456113569</v>
      </c>
      <c r="J85" s="1"/>
      <c r="K85" s="1"/>
      <c r="L85" s="1"/>
    </row>
    <row r="86" spans="1:12" x14ac:dyDescent="0.45">
      <c r="A86" s="228"/>
      <c r="B86" s="233"/>
      <c r="C86" s="42" t="s">
        <v>150</v>
      </c>
      <c r="D86" s="43" t="s">
        <v>151</v>
      </c>
      <c r="E86" s="42">
        <v>111</v>
      </c>
      <c r="F86" s="25"/>
      <c r="G86" s="26" t="s">
        <v>117</v>
      </c>
      <c r="H86" s="26">
        <f>SUM(E89,E93)</f>
        <v>166</v>
      </c>
      <c r="I86" s="33">
        <f t="shared" si="8"/>
        <v>0.63349107006563876</v>
      </c>
      <c r="J86" s="1"/>
      <c r="K86" s="1"/>
      <c r="L86" s="1"/>
    </row>
    <row r="87" spans="1:12" x14ac:dyDescent="0.45">
      <c r="A87" s="228"/>
      <c r="B87" s="233"/>
      <c r="C87" s="42" t="s">
        <v>112</v>
      </c>
      <c r="D87" s="43" t="s">
        <v>113</v>
      </c>
      <c r="E87" s="48">
        <v>7115</v>
      </c>
      <c r="F87" s="25"/>
      <c r="G87" s="26" t="s">
        <v>120</v>
      </c>
      <c r="H87" s="26">
        <f>SUM(H83:H86)</f>
        <v>26204</v>
      </c>
      <c r="I87" s="33">
        <f>SUM(I83:I86)</f>
        <v>100</v>
      </c>
      <c r="J87" s="1"/>
      <c r="K87" s="1"/>
      <c r="L87" s="1"/>
    </row>
    <row r="88" spans="1:12" x14ac:dyDescent="0.45">
      <c r="A88" s="228"/>
      <c r="B88" s="233"/>
      <c r="C88" s="42" t="s">
        <v>118</v>
      </c>
      <c r="D88" s="43" t="s">
        <v>119</v>
      </c>
      <c r="E88" s="42">
        <v>1125</v>
      </c>
      <c r="F88" s="25"/>
      <c r="G88" s="26"/>
      <c r="H88" s="26"/>
      <c r="I88" s="34"/>
      <c r="J88" s="1"/>
      <c r="K88" s="1"/>
      <c r="L88" s="1"/>
    </row>
    <row r="89" spans="1:12" x14ac:dyDescent="0.45">
      <c r="A89" s="228"/>
      <c r="B89" s="233"/>
      <c r="C89" s="42" t="s">
        <v>135</v>
      </c>
      <c r="D89" s="43" t="s">
        <v>136</v>
      </c>
      <c r="E89" s="42">
        <v>22</v>
      </c>
      <c r="F89" s="25"/>
      <c r="G89" s="26"/>
      <c r="H89" s="26"/>
      <c r="I89" s="34"/>
      <c r="J89" s="1"/>
      <c r="K89" s="1"/>
      <c r="L89" s="1"/>
    </row>
    <row r="90" spans="1:12" x14ac:dyDescent="0.45">
      <c r="A90" s="228"/>
      <c r="B90" s="233"/>
      <c r="C90" s="42" t="s">
        <v>183</v>
      </c>
      <c r="D90" s="43" t="s">
        <v>184</v>
      </c>
      <c r="E90" s="42">
        <v>13</v>
      </c>
      <c r="F90" s="25"/>
      <c r="G90" s="26"/>
      <c r="H90" s="26"/>
      <c r="I90" s="34"/>
      <c r="J90" s="1"/>
      <c r="K90" s="1"/>
      <c r="L90" s="1"/>
    </row>
    <row r="91" spans="1:12" x14ac:dyDescent="0.45">
      <c r="A91" s="228"/>
      <c r="B91" s="233"/>
      <c r="C91" s="42" t="s">
        <v>185</v>
      </c>
      <c r="D91" s="43" t="s">
        <v>186</v>
      </c>
      <c r="E91" s="42">
        <v>73</v>
      </c>
      <c r="F91" s="25"/>
      <c r="G91" s="26"/>
      <c r="H91" s="26"/>
      <c r="I91" s="34"/>
      <c r="J91" s="1"/>
      <c r="K91" s="1"/>
      <c r="L91" s="1"/>
    </row>
    <row r="92" spans="1:12" x14ac:dyDescent="0.45">
      <c r="A92" s="228"/>
      <c r="B92" s="233"/>
      <c r="C92" s="42" t="s">
        <v>187</v>
      </c>
      <c r="D92" s="43" t="s">
        <v>188</v>
      </c>
      <c r="E92" s="42">
        <v>68</v>
      </c>
      <c r="F92" s="25"/>
      <c r="G92" s="26"/>
      <c r="H92" s="26"/>
      <c r="I92" s="34"/>
      <c r="J92" s="1"/>
      <c r="K92" s="1"/>
      <c r="L92" s="1"/>
    </row>
    <row r="93" spans="1:12" x14ac:dyDescent="0.45">
      <c r="A93" s="228"/>
      <c r="B93" s="233"/>
      <c r="C93" s="42" t="s">
        <v>123</v>
      </c>
      <c r="D93" s="43" t="s">
        <v>124</v>
      </c>
      <c r="E93" s="42">
        <v>144</v>
      </c>
      <c r="F93" s="25"/>
      <c r="G93" s="26"/>
      <c r="H93" s="26"/>
      <c r="I93" s="34"/>
      <c r="J93" s="1"/>
      <c r="K93" s="1"/>
      <c r="L93" s="1"/>
    </row>
    <row r="94" spans="1:12" ht="14.65" thickBot="1" x14ac:dyDescent="0.5">
      <c r="A94" s="229"/>
      <c r="B94" s="234"/>
      <c r="C94" s="44" t="s">
        <v>189</v>
      </c>
      <c r="D94" s="45" t="s">
        <v>190</v>
      </c>
      <c r="E94" s="44">
        <v>90</v>
      </c>
      <c r="F94" s="27"/>
      <c r="G94" s="8"/>
      <c r="H94" s="9"/>
      <c r="I94" s="29"/>
      <c r="J94" s="1"/>
      <c r="K94" s="1"/>
      <c r="L94" s="1"/>
    </row>
    <row r="95" spans="1:12" x14ac:dyDescent="0.45">
      <c r="A95" s="227">
        <v>10</v>
      </c>
      <c r="B95" s="238" t="s">
        <v>248</v>
      </c>
      <c r="C95" s="46" t="s">
        <v>150</v>
      </c>
      <c r="D95" s="47" t="s">
        <v>151</v>
      </c>
      <c r="E95" s="46">
        <v>37</v>
      </c>
      <c r="F95" s="30"/>
      <c r="G95" s="31" t="s">
        <v>16</v>
      </c>
      <c r="H95" s="31">
        <f>SUM(E97,E104)</f>
        <v>54209</v>
      </c>
      <c r="I95" s="32">
        <f>(H95/H$99)*100</f>
        <v>94.501682269058449</v>
      </c>
      <c r="J95" s="1"/>
      <c r="K95" s="1"/>
      <c r="L95" s="1"/>
    </row>
    <row r="96" spans="1:12" x14ac:dyDescent="0.45">
      <c r="A96" s="228"/>
      <c r="B96" s="233"/>
      <c r="C96" s="42" t="s">
        <v>112</v>
      </c>
      <c r="D96" s="43" t="s">
        <v>113</v>
      </c>
      <c r="E96" s="42">
        <v>2791</v>
      </c>
      <c r="F96" s="25"/>
      <c r="G96" s="26" t="s">
        <v>2</v>
      </c>
      <c r="H96" s="26">
        <f>SUM(E98:E103,E105)</f>
        <v>326</v>
      </c>
      <c r="I96" s="33">
        <f t="shared" ref="I96:I99" si="9">(H96/H$99)*100</f>
        <v>0.56831058347715424</v>
      </c>
      <c r="J96" s="1"/>
      <c r="K96" s="1"/>
      <c r="L96" s="1"/>
    </row>
    <row r="97" spans="1:12" x14ac:dyDescent="0.45">
      <c r="A97" s="228"/>
      <c r="B97" s="233"/>
      <c r="C97" s="42" t="s">
        <v>115</v>
      </c>
      <c r="D97" s="43" t="s">
        <v>116</v>
      </c>
      <c r="E97" s="42">
        <v>218</v>
      </c>
      <c r="F97" s="25"/>
      <c r="G97" s="26" t="s">
        <v>4</v>
      </c>
      <c r="H97" s="26">
        <f>SUM(E95:E96)</f>
        <v>2828</v>
      </c>
      <c r="I97" s="33">
        <f t="shared" si="9"/>
        <v>4.9300071474643934</v>
      </c>
      <c r="J97" s="1"/>
      <c r="K97" s="1"/>
      <c r="L97" s="1"/>
    </row>
    <row r="98" spans="1:12" x14ac:dyDescent="0.45">
      <c r="A98" s="228"/>
      <c r="B98" s="233"/>
      <c r="C98" s="42" t="s">
        <v>187</v>
      </c>
      <c r="D98" s="43" t="s">
        <v>191</v>
      </c>
      <c r="E98" s="42">
        <v>79</v>
      </c>
      <c r="F98" s="25"/>
      <c r="G98" s="26" t="s">
        <v>117</v>
      </c>
      <c r="H98" s="26">
        <v>0</v>
      </c>
      <c r="I98" s="33">
        <f t="shared" si="9"/>
        <v>0</v>
      </c>
      <c r="J98" s="1"/>
      <c r="K98" s="1"/>
      <c r="L98" s="1"/>
    </row>
    <row r="99" spans="1:12" x14ac:dyDescent="0.45">
      <c r="A99" s="228"/>
      <c r="B99" s="233"/>
      <c r="C99" s="42" t="s">
        <v>192</v>
      </c>
      <c r="D99" s="43" t="s">
        <v>193</v>
      </c>
      <c r="E99" s="42">
        <v>2</v>
      </c>
      <c r="F99" s="25"/>
      <c r="G99" s="26" t="s">
        <v>120</v>
      </c>
      <c r="H99" s="26">
        <f>SUM(H95:H98)</f>
        <v>57363</v>
      </c>
      <c r="I99" s="33">
        <f t="shared" si="9"/>
        <v>100</v>
      </c>
      <c r="J99" s="1"/>
      <c r="K99" s="1"/>
      <c r="L99" s="1"/>
    </row>
    <row r="100" spans="1:12" x14ac:dyDescent="0.45">
      <c r="A100" s="228"/>
      <c r="B100" s="233"/>
      <c r="C100" s="42" t="s">
        <v>194</v>
      </c>
      <c r="D100" s="43" t="s">
        <v>140</v>
      </c>
      <c r="E100" s="42">
        <v>2</v>
      </c>
      <c r="F100" s="25"/>
      <c r="G100" s="26"/>
      <c r="H100" s="26"/>
      <c r="I100" s="34"/>
      <c r="J100" s="1"/>
      <c r="K100" s="1"/>
      <c r="L100" s="1"/>
    </row>
    <row r="101" spans="1:12" x14ac:dyDescent="0.45">
      <c r="A101" s="228"/>
      <c r="B101" s="233"/>
      <c r="C101" s="42" t="s">
        <v>195</v>
      </c>
      <c r="D101" s="43" t="s">
        <v>142</v>
      </c>
      <c r="E101" s="42">
        <v>49</v>
      </c>
      <c r="F101" s="25"/>
      <c r="G101" s="26"/>
      <c r="H101" s="26"/>
      <c r="I101" s="34"/>
      <c r="J101" s="1"/>
      <c r="K101" s="1"/>
      <c r="L101" s="1"/>
    </row>
    <row r="102" spans="1:12" x14ac:dyDescent="0.45">
      <c r="A102" s="228"/>
      <c r="B102" s="233"/>
      <c r="C102" s="42" t="s">
        <v>143</v>
      </c>
      <c r="D102" s="43" t="s">
        <v>140</v>
      </c>
      <c r="E102" s="42">
        <v>73</v>
      </c>
      <c r="F102" s="25"/>
      <c r="G102" s="26"/>
      <c r="H102" s="26"/>
      <c r="I102" s="34"/>
      <c r="J102" s="1"/>
      <c r="K102" s="1"/>
      <c r="L102" s="1"/>
    </row>
    <row r="103" spans="1:12" x14ac:dyDescent="0.45">
      <c r="A103" s="228"/>
      <c r="B103" s="233"/>
      <c r="C103" s="42" t="s">
        <v>196</v>
      </c>
      <c r="D103" s="43" t="s">
        <v>140</v>
      </c>
      <c r="E103" s="42">
        <v>84</v>
      </c>
      <c r="F103" s="25"/>
      <c r="G103" s="26"/>
      <c r="H103" s="26"/>
      <c r="I103" s="34"/>
      <c r="J103" s="1"/>
      <c r="K103" s="1"/>
      <c r="L103" s="1"/>
    </row>
    <row r="104" spans="1:12" x14ac:dyDescent="0.45">
      <c r="A104" s="228"/>
      <c r="B104" s="233"/>
      <c r="C104" s="42" t="s">
        <v>123</v>
      </c>
      <c r="D104" s="43" t="s">
        <v>124</v>
      </c>
      <c r="E104" s="42">
        <v>53991</v>
      </c>
      <c r="F104" s="25"/>
      <c r="G104" s="26"/>
      <c r="H104" s="26"/>
      <c r="I104" s="34"/>
      <c r="J104" s="1"/>
      <c r="K104" s="1"/>
      <c r="L104" s="1"/>
    </row>
    <row r="105" spans="1:12" ht="14.65" thickBot="1" x14ac:dyDescent="0.5">
      <c r="A105" s="229"/>
      <c r="B105" s="234"/>
      <c r="C105" s="44" t="s">
        <v>189</v>
      </c>
      <c r="D105" s="45" t="s">
        <v>190</v>
      </c>
      <c r="E105" s="44">
        <v>37</v>
      </c>
      <c r="F105" s="27"/>
      <c r="G105" s="8"/>
      <c r="H105" s="9"/>
      <c r="I105" s="29"/>
      <c r="J105" s="1"/>
      <c r="K105" s="1"/>
      <c r="L105" s="1"/>
    </row>
    <row r="106" spans="1:12" x14ac:dyDescent="0.45">
      <c r="A106" s="227">
        <v>11</v>
      </c>
      <c r="B106" s="238" t="s">
        <v>249</v>
      </c>
      <c r="C106" s="46" t="s">
        <v>148</v>
      </c>
      <c r="D106" s="47" t="s">
        <v>149</v>
      </c>
      <c r="E106" s="46">
        <v>1826</v>
      </c>
      <c r="F106" s="30"/>
      <c r="G106" s="31" t="s">
        <v>16</v>
      </c>
      <c r="H106" s="31">
        <f>SUM(E110,E112,E119)</f>
        <v>5810</v>
      </c>
      <c r="I106" s="32">
        <f>(H106/H$111)*100</f>
        <v>26.277702397105386</v>
      </c>
      <c r="J106" s="1"/>
      <c r="K106" s="1"/>
      <c r="L106" s="1"/>
    </row>
    <row r="107" spans="1:12" x14ac:dyDescent="0.45">
      <c r="A107" s="228"/>
      <c r="B107" s="233"/>
      <c r="C107" s="42" t="s">
        <v>110</v>
      </c>
      <c r="D107" s="43" t="s">
        <v>111</v>
      </c>
      <c r="E107" s="42">
        <v>10832</v>
      </c>
      <c r="F107" s="25"/>
      <c r="G107" s="26" t="s">
        <v>2</v>
      </c>
      <c r="H107" s="26">
        <f>SUM(E113:E118,E120,E121)</f>
        <v>402</v>
      </c>
      <c r="I107" s="33">
        <f t="shared" ref="I107:I111" si="10">(H107/H$111)*100</f>
        <v>1.8181818181818181</v>
      </c>
      <c r="J107" s="1"/>
      <c r="K107" s="1"/>
      <c r="L107" s="1"/>
    </row>
    <row r="108" spans="1:12" x14ac:dyDescent="0.45">
      <c r="A108" s="228"/>
      <c r="B108" s="233"/>
      <c r="C108" s="42" t="s">
        <v>150</v>
      </c>
      <c r="D108" s="43" t="s">
        <v>151</v>
      </c>
      <c r="E108" s="42">
        <v>81</v>
      </c>
      <c r="F108" s="25"/>
      <c r="G108" s="26" t="s">
        <v>13</v>
      </c>
      <c r="H108" s="26">
        <f>SUM(E106,E107,E111)</f>
        <v>13221</v>
      </c>
      <c r="I108" s="33">
        <f t="shared" si="10"/>
        <v>59.796472184531893</v>
      </c>
      <c r="J108" s="1"/>
      <c r="K108" s="1"/>
      <c r="L108" s="1"/>
    </row>
    <row r="109" spans="1:12" x14ac:dyDescent="0.45">
      <c r="A109" s="228"/>
      <c r="B109" s="233"/>
      <c r="C109" s="42" t="s">
        <v>112</v>
      </c>
      <c r="D109" s="43" t="s">
        <v>113</v>
      </c>
      <c r="E109" s="42">
        <v>2596</v>
      </c>
      <c r="F109" s="25"/>
      <c r="G109" s="26" t="s">
        <v>4</v>
      </c>
      <c r="H109" s="26">
        <f>SUM(E108,E109)</f>
        <v>2677</v>
      </c>
      <c r="I109" s="33">
        <f t="shared" si="10"/>
        <v>12.107643600180912</v>
      </c>
      <c r="J109" s="1"/>
      <c r="K109" s="1"/>
      <c r="L109" s="1"/>
    </row>
    <row r="110" spans="1:12" x14ac:dyDescent="0.45">
      <c r="A110" s="228"/>
      <c r="B110" s="233"/>
      <c r="C110" s="42" t="s">
        <v>160</v>
      </c>
      <c r="D110" s="43" t="s">
        <v>161</v>
      </c>
      <c r="E110" s="42">
        <v>7</v>
      </c>
      <c r="F110" s="25"/>
      <c r="G110" s="26" t="s">
        <v>117</v>
      </c>
      <c r="H110" s="26">
        <v>0</v>
      </c>
      <c r="I110" s="33">
        <f t="shared" si="10"/>
        <v>0</v>
      </c>
      <c r="J110" s="1"/>
      <c r="K110" s="1"/>
      <c r="L110" s="1"/>
    </row>
    <row r="111" spans="1:12" x14ac:dyDescent="0.45">
      <c r="A111" s="228"/>
      <c r="B111" s="233"/>
      <c r="C111" s="42" t="s">
        <v>118</v>
      </c>
      <c r="D111" s="43" t="s">
        <v>119</v>
      </c>
      <c r="E111" s="42">
        <v>563</v>
      </c>
      <c r="F111" s="25"/>
      <c r="G111" s="26" t="s">
        <v>120</v>
      </c>
      <c r="H111" s="26">
        <f>SUM(H106:H110)</f>
        <v>22110</v>
      </c>
      <c r="I111" s="33">
        <f t="shared" si="10"/>
        <v>100</v>
      </c>
      <c r="J111" s="1"/>
      <c r="K111" s="1"/>
      <c r="L111" s="1"/>
    </row>
    <row r="112" spans="1:12" x14ac:dyDescent="0.45">
      <c r="A112" s="228"/>
      <c r="B112" s="233"/>
      <c r="C112" s="42" t="s">
        <v>135</v>
      </c>
      <c r="D112" s="43" t="s">
        <v>136</v>
      </c>
      <c r="E112" s="42">
        <v>5304</v>
      </c>
      <c r="F112" s="25"/>
      <c r="G112" s="26"/>
      <c r="H112" s="26"/>
      <c r="I112" s="34"/>
      <c r="J112" s="1"/>
      <c r="K112" s="1"/>
      <c r="L112" s="1"/>
    </row>
    <row r="113" spans="1:12" x14ac:dyDescent="0.45">
      <c r="A113" s="228"/>
      <c r="B113" s="233"/>
      <c r="C113" s="42" t="s">
        <v>197</v>
      </c>
      <c r="D113" s="43" t="s">
        <v>198</v>
      </c>
      <c r="E113" s="42">
        <v>0</v>
      </c>
      <c r="F113" s="25"/>
      <c r="G113" s="26"/>
      <c r="H113" s="26"/>
      <c r="I113" s="34"/>
      <c r="J113" s="1"/>
      <c r="K113" s="1"/>
      <c r="L113" s="1"/>
    </row>
    <row r="114" spans="1:12" x14ac:dyDescent="0.45">
      <c r="A114" s="228"/>
      <c r="B114" s="233"/>
      <c r="C114" s="42" t="s">
        <v>199</v>
      </c>
      <c r="D114" s="43" t="s">
        <v>200</v>
      </c>
      <c r="E114" s="42">
        <v>55</v>
      </c>
      <c r="F114" s="25"/>
      <c r="G114" s="26"/>
      <c r="H114" s="26"/>
      <c r="I114" s="34"/>
      <c r="J114" s="1"/>
      <c r="K114" s="1"/>
      <c r="L114" s="1"/>
    </row>
    <row r="115" spans="1:12" x14ac:dyDescent="0.45">
      <c r="A115" s="228"/>
      <c r="B115" s="233"/>
      <c r="C115" s="42" t="s">
        <v>201</v>
      </c>
      <c r="D115" s="43" t="s">
        <v>142</v>
      </c>
      <c r="E115" s="42">
        <v>21</v>
      </c>
      <c r="F115" s="25"/>
      <c r="G115" s="26"/>
      <c r="H115" s="26"/>
      <c r="I115" s="34"/>
      <c r="J115" s="1"/>
      <c r="K115" s="1"/>
      <c r="L115" s="1"/>
    </row>
    <row r="116" spans="1:12" x14ac:dyDescent="0.45">
      <c r="A116" s="228"/>
      <c r="B116" s="233"/>
      <c r="C116" s="42" t="s">
        <v>202</v>
      </c>
      <c r="D116" s="43" t="s">
        <v>140</v>
      </c>
      <c r="E116" s="42">
        <v>35</v>
      </c>
      <c r="F116" s="25"/>
      <c r="G116" s="26"/>
      <c r="H116" s="26"/>
      <c r="I116" s="34"/>
      <c r="J116" s="1"/>
      <c r="K116" s="1"/>
      <c r="L116" s="1"/>
    </row>
    <row r="117" spans="1:12" x14ac:dyDescent="0.45">
      <c r="A117" s="228"/>
      <c r="B117" s="233"/>
      <c r="C117" s="42" t="s">
        <v>196</v>
      </c>
      <c r="D117" s="43" t="s">
        <v>140</v>
      </c>
      <c r="E117" s="42">
        <v>63</v>
      </c>
      <c r="F117" s="25"/>
      <c r="G117" s="26"/>
      <c r="H117" s="26"/>
      <c r="I117" s="34"/>
      <c r="J117" s="1"/>
      <c r="K117" s="1"/>
      <c r="L117" s="1"/>
    </row>
    <row r="118" spans="1:12" x14ac:dyDescent="0.45">
      <c r="A118" s="228"/>
      <c r="B118" s="233"/>
      <c r="C118" s="42" t="s">
        <v>172</v>
      </c>
      <c r="D118" s="43" t="s">
        <v>140</v>
      </c>
      <c r="E118" s="42">
        <v>60</v>
      </c>
      <c r="F118" s="25"/>
      <c r="G118" s="26"/>
      <c r="H118" s="26"/>
      <c r="I118" s="34"/>
      <c r="J118" s="1"/>
      <c r="K118" s="1"/>
      <c r="L118" s="1"/>
    </row>
    <row r="119" spans="1:12" x14ac:dyDescent="0.45">
      <c r="A119" s="228"/>
      <c r="B119" s="233"/>
      <c r="C119" s="42" t="s">
        <v>123</v>
      </c>
      <c r="D119" s="43" t="s">
        <v>124</v>
      </c>
      <c r="E119" s="42">
        <v>499</v>
      </c>
      <c r="F119" s="25"/>
      <c r="G119" s="26"/>
      <c r="H119" s="26"/>
      <c r="I119" s="34"/>
      <c r="J119" s="1"/>
      <c r="K119" s="1"/>
      <c r="L119" s="1"/>
    </row>
    <row r="120" spans="1:12" x14ac:dyDescent="0.45">
      <c r="A120" s="228"/>
      <c r="B120" s="233"/>
      <c r="C120" s="42" t="s">
        <v>158</v>
      </c>
      <c r="D120" s="43" t="s">
        <v>159</v>
      </c>
      <c r="E120" s="42">
        <v>109</v>
      </c>
      <c r="F120" s="25"/>
      <c r="G120" s="26"/>
      <c r="H120" s="26"/>
      <c r="I120" s="34"/>
      <c r="J120" s="1"/>
      <c r="K120" s="1"/>
      <c r="L120" s="1"/>
    </row>
    <row r="121" spans="1:12" ht="14.65" thickBot="1" x14ac:dyDescent="0.5">
      <c r="A121" s="229"/>
      <c r="B121" s="234"/>
      <c r="C121" s="44" t="s">
        <v>203</v>
      </c>
      <c r="D121" s="45" t="s">
        <v>204</v>
      </c>
      <c r="E121" s="44">
        <v>59</v>
      </c>
      <c r="F121" s="36"/>
      <c r="G121" s="9"/>
      <c r="H121" s="9"/>
      <c r="I121" s="37" t="s">
        <v>238</v>
      </c>
      <c r="J121" s="1"/>
      <c r="K121" s="1"/>
      <c r="L121" s="1"/>
    </row>
    <row r="122" spans="1:12" x14ac:dyDescent="0.45">
      <c r="A122" s="239">
        <v>12</v>
      </c>
      <c r="B122" s="240" t="s">
        <v>53</v>
      </c>
      <c r="C122" s="49" t="s">
        <v>110</v>
      </c>
      <c r="D122" s="50" t="s">
        <v>111</v>
      </c>
      <c r="E122" s="49">
        <v>61</v>
      </c>
      <c r="F122" s="25"/>
      <c r="G122" t="s">
        <v>13</v>
      </c>
      <c r="H122">
        <f>SUM(E122,E124)</f>
        <v>64</v>
      </c>
      <c r="I122" s="1">
        <f>H122*3</f>
        <v>192</v>
      </c>
      <c r="J122" s="1"/>
      <c r="K122" s="1"/>
      <c r="L122" s="1"/>
    </row>
    <row r="123" spans="1:12" x14ac:dyDescent="0.45">
      <c r="A123" s="228"/>
      <c r="B123" s="231"/>
      <c r="C123" s="42" t="s">
        <v>112</v>
      </c>
      <c r="D123" s="43" t="s">
        <v>113</v>
      </c>
      <c r="E123" s="42">
        <v>7</v>
      </c>
      <c r="F123" s="25"/>
      <c r="G123" t="s">
        <v>4</v>
      </c>
      <c r="H123">
        <f>SUM(E123)</f>
        <v>7</v>
      </c>
      <c r="I123" s="1">
        <f t="shared" ref="I123:I125" si="11">H123*3</f>
        <v>21</v>
      </c>
      <c r="J123" s="1"/>
      <c r="K123" s="1"/>
      <c r="L123" s="1"/>
    </row>
    <row r="124" spans="1:12" x14ac:dyDescent="0.45">
      <c r="A124" s="228"/>
      <c r="B124" s="231"/>
      <c r="C124" s="42" t="s">
        <v>118</v>
      </c>
      <c r="D124" s="43" t="s">
        <v>119</v>
      </c>
      <c r="E124" s="42">
        <v>3</v>
      </c>
      <c r="F124" s="25"/>
      <c r="G124" t="s">
        <v>16</v>
      </c>
      <c r="H124">
        <f>SUM(E125,E127)</f>
        <v>221</v>
      </c>
      <c r="I124" s="1">
        <f t="shared" si="11"/>
        <v>663</v>
      </c>
      <c r="J124" s="1"/>
      <c r="K124" s="1"/>
      <c r="L124" s="1"/>
    </row>
    <row r="125" spans="1:12" x14ac:dyDescent="0.45">
      <c r="A125" s="228"/>
      <c r="B125" s="231"/>
      <c r="C125" s="42" t="s">
        <v>135</v>
      </c>
      <c r="D125" s="43" t="s">
        <v>136</v>
      </c>
      <c r="E125" s="42">
        <v>27</v>
      </c>
      <c r="F125" s="25"/>
      <c r="G125" t="s">
        <v>2</v>
      </c>
      <c r="H125">
        <f>SUM(E126)</f>
        <v>4</v>
      </c>
      <c r="I125" s="1">
        <f t="shared" si="11"/>
        <v>12</v>
      </c>
      <c r="J125" s="1"/>
      <c r="K125" s="1"/>
      <c r="L125" s="1"/>
    </row>
    <row r="126" spans="1:12" x14ac:dyDescent="0.45">
      <c r="A126" s="228"/>
      <c r="B126" s="231"/>
      <c r="C126" s="42" t="s">
        <v>205</v>
      </c>
      <c r="D126" s="43" t="s">
        <v>206</v>
      </c>
      <c r="E126" s="42">
        <v>4</v>
      </c>
      <c r="F126" s="25"/>
      <c r="I126" s="1"/>
      <c r="J126" s="1"/>
      <c r="K126" s="1"/>
      <c r="L126" s="1"/>
    </row>
    <row r="127" spans="1:12" x14ac:dyDescent="0.45">
      <c r="A127" s="228"/>
      <c r="B127" s="231"/>
      <c r="C127" s="42" t="s">
        <v>123</v>
      </c>
      <c r="D127" s="43" t="s">
        <v>124</v>
      </c>
      <c r="E127" s="42">
        <v>194</v>
      </c>
      <c r="F127" s="25"/>
      <c r="I127" s="1"/>
      <c r="J127" s="1"/>
      <c r="K127" s="1"/>
      <c r="L127" s="1"/>
    </row>
  </sheetData>
  <mergeCells count="24">
    <mergeCell ref="A106:A121"/>
    <mergeCell ref="B106:B121"/>
    <mergeCell ref="A122:A127"/>
    <mergeCell ref="B122:B127"/>
    <mergeCell ref="A83:A94"/>
    <mergeCell ref="B83:B94"/>
    <mergeCell ref="A95:A105"/>
    <mergeCell ref="B95:B105"/>
    <mergeCell ref="A68:A77"/>
    <mergeCell ref="B68:B77"/>
    <mergeCell ref="A78:A82"/>
    <mergeCell ref="B78:B82"/>
    <mergeCell ref="A47:A55"/>
    <mergeCell ref="B47:B55"/>
    <mergeCell ref="A56:A67"/>
    <mergeCell ref="B56:B67"/>
    <mergeCell ref="A31:A38"/>
    <mergeCell ref="B31:B38"/>
    <mergeCell ref="A39:A46"/>
    <mergeCell ref="B39:B46"/>
    <mergeCell ref="A9:A15"/>
    <mergeCell ref="B9:B15"/>
    <mergeCell ref="A16:A30"/>
    <mergeCell ref="B16:B30"/>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FFE4A-B70A-4B88-8613-831266328BE5}">
  <dimension ref="A1:AN83"/>
  <sheetViews>
    <sheetView zoomScale="85" zoomScaleNormal="85" workbookViewId="0">
      <selection activeCell="B40" sqref="B40"/>
    </sheetView>
  </sheetViews>
  <sheetFormatPr defaultRowHeight="15.75" x14ac:dyDescent="0.5"/>
  <cols>
    <col min="1" max="1" width="16.1328125" style="74" customWidth="1"/>
    <col min="2" max="2" width="25.59765625" style="74" customWidth="1"/>
    <col min="3" max="3" width="35.19921875" style="74" customWidth="1"/>
    <col min="4" max="4" width="23.86328125" style="74" customWidth="1"/>
    <col min="5" max="5" width="18.265625" style="74" customWidth="1"/>
    <col min="6" max="6" width="17.59765625" style="74" customWidth="1"/>
    <col min="7" max="7" width="18.265625" style="74" customWidth="1"/>
    <col min="8" max="8" width="12.53125" style="74" customWidth="1"/>
    <col min="9" max="9" width="21.06640625" style="74" customWidth="1"/>
    <col min="10" max="13" width="9.06640625" style="74"/>
    <col min="14" max="15" width="11.73046875" style="74" customWidth="1"/>
    <col min="16" max="16" width="16.9296875" style="74" customWidth="1"/>
    <col min="17" max="17" width="17.46484375" style="74" customWidth="1"/>
    <col min="18" max="19" width="12.06640625" style="74" customWidth="1"/>
    <col min="20" max="20" width="18.3984375" style="74" customWidth="1"/>
    <col min="21" max="21" width="18.06640625" style="74" customWidth="1"/>
    <col min="22" max="22" width="11.19921875" style="74" bestFit="1" customWidth="1"/>
    <col min="23" max="23" width="9.06640625" style="74"/>
    <col min="24" max="24" width="10.19921875" style="74" bestFit="1" customWidth="1"/>
    <col min="25" max="39" width="9.06640625" style="74"/>
    <col min="40" max="40" width="12.1328125" style="74" customWidth="1"/>
    <col min="41" max="16384" width="9.06640625" style="74"/>
  </cols>
  <sheetData>
    <row r="1" spans="1:40" x14ac:dyDescent="0.5">
      <c r="A1" s="116"/>
    </row>
    <row r="3" spans="1:40" x14ac:dyDescent="0.5">
      <c r="B3" s="78"/>
      <c r="C3" s="78"/>
      <c r="D3" s="78"/>
      <c r="E3" s="78"/>
      <c r="F3" s="78"/>
      <c r="G3" s="78"/>
      <c r="H3" s="78"/>
      <c r="I3" s="78"/>
      <c r="J3" s="78" t="s">
        <v>0</v>
      </c>
      <c r="K3" s="78" t="s">
        <v>0</v>
      </c>
      <c r="L3" s="78" t="s">
        <v>0</v>
      </c>
      <c r="M3" s="78" t="s">
        <v>0</v>
      </c>
      <c r="N3" s="78" t="s">
        <v>0</v>
      </c>
      <c r="O3" s="78"/>
      <c r="P3" s="78"/>
      <c r="Q3" s="78"/>
      <c r="R3" s="78"/>
      <c r="S3" s="78"/>
      <c r="T3" s="78"/>
      <c r="U3" s="78"/>
      <c r="V3" s="241" t="s">
        <v>1</v>
      </c>
      <c r="W3" s="242"/>
      <c r="X3" s="242"/>
      <c r="Y3" s="242"/>
      <c r="Z3" s="242"/>
      <c r="AA3" s="117"/>
      <c r="AB3" s="241" t="s">
        <v>2</v>
      </c>
      <c r="AC3" s="242"/>
      <c r="AD3" s="243"/>
      <c r="AE3" s="241" t="s">
        <v>3</v>
      </c>
      <c r="AF3" s="242"/>
      <c r="AG3" s="242"/>
      <c r="AH3" s="242"/>
      <c r="AI3" s="242"/>
      <c r="AJ3" s="242"/>
      <c r="AK3" s="242"/>
      <c r="AL3" s="243"/>
      <c r="AM3" s="241" t="s">
        <v>4</v>
      </c>
      <c r="AN3" s="243"/>
    </row>
    <row r="4" spans="1:40" ht="81.75" customHeight="1" x14ac:dyDescent="0.5">
      <c r="A4" s="118" t="s">
        <v>91</v>
      </c>
      <c r="B4" s="119" t="s">
        <v>6</v>
      </c>
      <c r="C4" s="119" t="s">
        <v>7</v>
      </c>
      <c r="D4" s="119" t="s">
        <v>8</v>
      </c>
      <c r="E4" s="52" t="s">
        <v>251</v>
      </c>
      <c r="F4" s="119" t="s">
        <v>9</v>
      </c>
      <c r="G4" s="119" t="s">
        <v>10</v>
      </c>
      <c r="H4" s="119" t="s">
        <v>11</v>
      </c>
      <c r="I4" s="119" t="s">
        <v>12</v>
      </c>
      <c r="J4" s="120" t="s">
        <v>13</v>
      </c>
      <c r="K4" s="120" t="s">
        <v>14</v>
      </c>
      <c r="L4" s="120" t="s">
        <v>15</v>
      </c>
      <c r="M4" s="120" t="s">
        <v>16</v>
      </c>
      <c r="N4" s="119" t="s">
        <v>4</v>
      </c>
      <c r="O4" s="120" t="s">
        <v>255</v>
      </c>
      <c r="P4" s="120" t="s">
        <v>17</v>
      </c>
      <c r="Q4" s="120" t="s">
        <v>18</v>
      </c>
      <c r="R4" s="120" t="s">
        <v>20</v>
      </c>
      <c r="S4" s="120" t="s">
        <v>254</v>
      </c>
      <c r="T4" s="120" t="s">
        <v>19</v>
      </c>
      <c r="U4" s="120" t="s">
        <v>21</v>
      </c>
      <c r="V4" s="119" t="s">
        <v>22</v>
      </c>
      <c r="W4" s="119" t="s">
        <v>23</v>
      </c>
      <c r="X4" s="119" t="s">
        <v>24</v>
      </c>
      <c r="Y4" s="119" t="s">
        <v>25</v>
      </c>
      <c r="Z4" s="119" t="s">
        <v>26</v>
      </c>
      <c r="AA4" s="119" t="s">
        <v>27</v>
      </c>
      <c r="AB4" s="119" t="s">
        <v>28</v>
      </c>
      <c r="AC4" s="120" t="s">
        <v>29</v>
      </c>
      <c r="AD4" s="120" t="s">
        <v>30</v>
      </c>
      <c r="AE4" s="119" t="s">
        <v>31</v>
      </c>
      <c r="AF4" s="119" t="s">
        <v>32</v>
      </c>
      <c r="AG4" s="119" t="s">
        <v>33</v>
      </c>
      <c r="AH4" s="120" t="s">
        <v>34</v>
      </c>
      <c r="AI4" s="120" t="s">
        <v>35</v>
      </c>
      <c r="AJ4" s="119" t="s">
        <v>36</v>
      </c>
      <c r="AK4" s="120" t="s">
        <v>37</v>
      </c>
      <c r="AL4" s="120" t="s">
        <v>38</v>
      </c>
      <c r="AM4" s="119" t="s">
        <v>39</v>
      </c>
      <c r="AN4" s="119" t="s">
        <v>40</v>
      </c>
    </row>
    <row r="5" spans="1:40" x14ac:dyDescent="0.5">
      <c r="A5" s="13">
        <v>1</v>
      </c>
      <c r="B5" s="21" t="s">
        <v>75</v>
      </c>
      <c r="C5" s="21" t="s">
        <v>221</v>
      </c>
      <c r="D5" s="21" t="s">
        <v>64</v>
      </c>
      <c r="E5" s="21">
        <v>26.3</v>
      </c>
      <c r="F5" s="21">
        <v>18807</v>
      </c>
      <c r="G5" s="21">
        <v>10659</v>
      </c>
      <c r="H5" s="21">
        <v>8148</v>
      </c>
      <c r="I5" s="21">
        <v>43.3</v>
      </c>
      <c r="J5" s="21">
        <v>8011</v>
      </c>
      <c r="K5" s="121"/>
      <c r="L5" s="121"/>
      <c r="M5" s="121"/>
      <c r="N5" s="21"/>
      <c r="O5" s="21">
        <f>J5</f>
        <v>8011</v>
      </c>
      <c r="P5" s="122">
        <f t="shared" ref="P5:P12" si="0">(J5/H5)*100</f>
        <v>98.318605792832585</v>
      </c>
      <c r="Q5" s="21">
        <v>0</v>
      </c>
      <c r="R5" s="21">
        <v>7805</v>
      </c>
      <c r="S5" s="21">
        <f>SUM(Y5,AA5)</f>
        <v>6981</v>
      </c>
      <c r="T5" s="122">
        <f t="shared" ref="T5:T12" si="1">((Y5+AA5)/J5)*100</f>
        <v>87.142678816627139</v>
      </c>
      <c r="U5" s="21">
        <v>10.6</v>
      </c>
      <c r="V5" s="21">
        <v>236</v>
      </c>
      <c r="W5" s="121"/>
      <c r="X5" s="121"/>
      <c r="Y5" s="21">
        <v>268</v>
      </c>
      <c r="Z5" s="21">
        <v>347</v>
      </c>
      <c r="AA5" s="21">
        <v>6713</v>
      </c>
      <c r="AB5" s="121"/>
      <c r="AC5" s="21">
        <v>121</v>
      </c>
      <c r="AD5" s="21">
        <v>120</v>
      </c>
      <c r="AE5" s="121"/>
      <c r="AF5" s="121"/>
      <c r="AG5" s="121"/>
      <c r="AH5" s="121"/>
      <c r="AI5" s="121"/>
      <c r="AJ5" s="121"/>
      <c r="AK5" s="121"/>
      <c r="AL5" s="121"/>
      <c r="AM5" s="121"/>
      <c r="AN5" s="121"/>
    </row>
    <row r="6" spans="1:40" x14ac:dyDescent="0.5">
      <c r="A6" s="13">
        <v>2</v>
      </c>
      <c r="B6" s="21" t="s">
        <v>76</v>
      </c>
      <c r="C6" s="21" t="s">
        <v>221</v>
      </c>
      <c r="D6" s="21" t="s">
        <v>64</v>
      </c>
      <c r="E6" s="21">
        <v>20.2</v>
      </c>
      <c r="F6" s="21">
        <v>27748</v>
      </c>
      <c r="G6" s="21">
        <v>16515</v>
      </c>
      <c r="H6" s="21">
        <v>11233</v>
      </c>
      <c r="I6" s="21">
        <v>40.5</v>
      </c>
      <c r="J6" s="21">
        <v>11230</v>
      </c>
      <c r="K6" s="121"/>
      <c r="L6" s="121"/>
      <c r="M6" s="121"/>
      <c r="N6" s="121"/>
      <c r="O6" s="21">
        <f t="shared" ref="O6:O36" si="2">J6</f>
        <v>11230</v>
      </c>
      <c r="P6" s="122">
        <f t="shared" si="0"/>
        <v>99.97329297605269</v>
      </c>
      <c r="Q6" s="21">
        <v>0</v>
      </c>
      <c r="R6" s="21">
        <v>9465</v>
      </c>
      <c r="S6" s="21">
        <f>SUM(Y6,AA6)</f>
        <v>7118</v>
      </c>
      <c r="T6" s="122">
        <f t="shared" si="1"/>
        <v>63.383793410507572</v>
      </c>
      <c r="U6" s="21">
        <v>24.8</v>
      </c>
      <c r="V6" s="21">
        <v>2204</v>
      </c>
      <c r="W6" s="121"/>
      <c r="X6" s="21">
        <v>143</v>
      </c>
      <c r="Y6" s="21">
        <v>7118</v>
      </c>
      <c r="Z6" s="121"/>
      <c r="AA6" s="123"/>
      <c r="AB6" s="121"/>
      <c r="AC6" s="121"/>
      <c r="AD6" s="121"/>
      <c r="AE6" s="121"/>
      <c r="AF6" s="121"/>
      <c r="AG6" s="121"/>
      <c r="AH6" s="121"/>
      <c r="AI6" s="121"/>
      <c r="AJ6" s="121"/>
      <c r="AK6" s="121"/>
      <c r="AL6" s="121"/>
      <c r="AM6" s="121"/>
      <c r="AN6" s="121"/>
    </row>
    <row r="7" spans="1:40" x14ac:dyDescent="0.5">
      <c r="A7" s="13">
        <v>3</v>
      </c>
      <c r="B7" s="21" t="s">
        <v>75</v>
      </c>
      <c r="C7" s="21" t="s">
        <v>221</v>
      </c>
      <c r="D7" s="21" t="s">
        <v>64</v>
      </c>
      <c r="E7" s="21">
        <v>18.100000000000001</v>
      </c>
      <c r="F7" s="21">
        <v>18698</v>
      </c>
      <c r="G7" s="21">
        <v>4248</v>
      </c>
      <c r="H7" s="21">
        <v>14450</v>
      </c>
      <c r="I7" s="21">
        <v>77.3</v>
      </c>
      <c r="J7" s="21">
        <v>14449</v>
      </c>
      <c r="K7" s="121"/>
      <c r="L7" s="121"/>
      <c r="M7" s="121"/>
      <c r="N7" s="121"/>
      <c r="O7" s="21">
        <f t="shared" si="2"/>
        <v>14449</v>
      </c>
      <c r="P7" s="122">
        <f t="shared" si="0"/>
        <v>99.993079584775089</v>
      </c>
      <c r="Q7" s="21">
        <v>0</v>
      </c>
      <c r="R7" s="21">
        <v>12097</v>
      </c>
      <c r="S7" s="21">
        <f>SUM(Y7,AA7)</f>
        <v>8843</v>
      </c>
      <c r="T7" s="122">
        <f t="shared" si="1"/>
        <v>61.201467229566063</v>
      </c>
      <c r="U7" s="21">
        <v>26.9</v>
      </c>
      <c r="V7" s="21">
        <v>3003</v>
      </c>
      <c r="W7" s="121"/>
      <c r="X7" s="21">
        <v>151</v>
      </c>
      <c r="Y7" s="21">
        <v>8843</v>
      </c>
      <c r="Z7" s="21">
        <v>100</v>
      </c>
      <c r="AA7" s="123"/>
      <c r="AB7" s="121"/>
      <c r="AC7" s="121"/>
      <c r="AD7" s="121"/>
      <c r="AE7" s="121"/>
      <c r="AF7" s="121"/>
      <c r="AG7" s="121"/>
      <c r="AH7" s="121"/>
      <c r="AI7" s="121"/>
      <c r="AJ7" s="121"/>
      <c r="AK7" s="121"/>
      <c r="AL7" s="121"/>
      <c r="AM7" s="121"/>
      <c r="AN7" s="121"/>
    </row>
    <row r="8" spans="1:40" x14ac:dyDescent="0.5">
      <c r="A8" s="13">
        <v>4</v>
      </c>
      <c r="B8" s="21" t="s">
        <v>25</v>
      </c>
      <c r="C8" s="21" t="s">
        <v>221</v>
      </c>
      <c r="D8" s="21" t="s">
        <v>64</v>
      </c>
      <c r="E8" s="21">
        <v>22.1</v>
      </c>
      <c r="F8" s="21">
        <v>19590</v>
      </c>
      <c r="G8" s="21">
        <v>6761</v>
      </c>
      <c r="H8" s="21">
        <v>12829</v>
      </c>
      <c r="I8" s="21">
        <v>65.5</v>
      </c>
      <c r="J8" s="21">
        <v>12783</v>
      </c>
      <c r="K8" s="121"/>
      <c r="L8" s="121"/>
      <c r="M8" s="121"/>
      <c r="N8" s="121"/>
      <c r="O8" s="21">
        <f t="shared" si="2"/>
        <v>12783</v>
      </c>
      <c r="P8" s="122">
        <f t="shared" si="0"/>
        <v>99.641437368462078</v>
      </c>
      <c r="Q8" s="21">
        <v>0</v>
      </c>
      <c r="R8" s="21">
        <v>10514</v>
      </c>
      <c r="S8" s="21">
        <v>7953</v>
      </c>
      <c r="T8" s="122">
        <f t="shared" si="1"/>
        <v>62.215442384416811</v>
      </c>
      <c r="U8" s="21">
        <v>24.4</v>
      </c>
      <c r="V8" s="21">
        <v>2393</v>
      </c>
      <c r="W8" s="121"/>
      <c r="X8" s="21">
        <v>168</v>
      </c>
      <c r="Y8" s="21">
        <v>7953</v>
      </c>
      <c r="Z8" s="121"/>
      <c r="AA8" s="123"/>
      <c r="AB8" s="121"/>
      <c r="AC8" s="121"/>
      <c r="AD8" s="121"/>
      <c r="AE8" s="121"/>
      <c r="AF8" s="121"/>
      <c r="AG8" s="121"/>
      <c r="AH8" s="121"/>
      <c r="AI8" s="121"/>
      <c r="AJ8" s="121"/>
      <c r="AK8" s="121"/>
      <c r="AL8" s="121"/>
      <c r="AM8" s="121"/>
      <c r="AN8" s="121"/>
    </row>
    <row r="9" spans="1:40" x14ac:dyDescent="0.5">
      <c r="A9" s="2">
        <v>5</v>
      </c>
      <c r="B9" s="3" t="s">
        <v>76</v>
      </c>
      <c r="C9" s="21" t="s">
        <v>221</v>
      </c>
      <c r="D9" s="3" t="s">
        <v>64</v>
      </c>
      <c r="E9" s="3">
        <v>20</v>
      </c>
      <c r="F9" s="3">
        <v>16801</v>
      </c>
      <c r="G9" s="3">
        <v>7532</v>
      </c>
      <c r="H9" s="3">
        <v>9269</v>
      </c>
      <c r="I9" s="3">
        <v>55.2</v>
      </c>
      <c r="J9" s="3">
        <v>9269</v>
      </c>
      <c r="K9" s="14"/>
      <c r="L9" s="14"/>
      <c r="M9" s="14"/>
      <c r="N9" s="14"/>
      <c r="O9" s="21">
        <f t="shared" si="2"/>
        <v>9269</v>
      </c>
      <c r="P9" s="122">
        <f t="shared" si="0"/>
        <v>100</v>
      </c>
      <c r="Q9" s="3">
        <v>0</v>
      </c>
      <c r="R9" s="3">
        <v>8426</v>
      </c>
      <c r="S9" s="3">
        <f>SUM(Y9,AA9)</f>
        <v>558</v>
      </c>
      <c r="T9" s="122">
        <f t="shared" si="1"/>
        <v>6.0200668896321075</v>
      </c>
      <c r="U9" s="3">
        <v>93.4</v>
      </c>
      <c r="V9" s="3">
        <v>5266</v>
      </c>
      <c r="W9" s="14"/>
      <c r="X9" s="3">
        <v>2602</v>
      </c>
      <c r="Y9" s="3">
        <v>558</v>
      </c>
      <c r="Z9" s="14"/>
      <c r="AA9" s="124"/>
      <c r="AB9" s="121"/>
      <c r="AC9" s="14"/>
      <c r="AD9" s="14"/>
      <c r="AE9" s="14"/>
      <c r="AF9" s="14"/>
      <c r="AG9" s="14"/>
      <c r="AH9" s="14"/>
      <c r="AI9" s="14"/>
      <c r="AJ9" s="14"/>
      <c r="AK9" s="14"/>
      <c r="AL9" s="14"/>
      <c r="AM9" s="14"/>
      <c r="AN9" s="14"/>
    </row>
    <row r="10" spans="1:40" x14ac:dyDescent="0.5">
      <c r="A10" s="13">
        <v>6</v>
      </c>
      <c r="B10" s="21" t="s">
        <v>76</v>
      </c>
      <c r="C10" s="21" t="s">
        <v>77</v>
      </c>
      <c r="D10" s="21" t="s">
        <v>64</v>
      </c>
      <c r="E10" s="21">
        <v>32.299999999999997</v>
      </c>
      <c r="F10" s="21">
        <v>6731</v>
      </c>
      <c r="G10" s="21">
        <v>5615</v>
      </c>
      <c r="H10" s="21">
        <v>1116</v>
      </c>
      <c r="I10" s="21">
        <v>16.600000000000001</v>
      </c>
      <c r="J10" s="21">
        <v>1116</v>
      </c>
      <c r="K10" s="121"/>
      <c r="L10" s="121"/>
      <c r="M10" s="121"/>
      <c r="N10" s="121"/>
      <c r="O10" s="21">
        <f t="shared" si="2"/>
        <v>1116</v>
      </c>
      <c r="P10" s="122">
        <f t="shared" si="0"/>
        <v>100</v>
      </c>
      <c r="Q10" s="21">
        <v>0</v>
      </c>
      <c r="R10" s="21">
        <v>956</v>
      </c>
      <c r="S10" s="3">
        <f>SUM(Y10,AA10)</f>
        <v>376</v>
      </c>
      <c r="T10" s="122">
        <f t="shared" si="1"/>
        <v>33.691756272401435</v>
      </c>
      <c r="U10" s="21">
        <v>60.7</v>
      </c>
      <c r="V10" s="21">
        <v>299</v>
      </c>
      <c r="W10" s="121"/>
      <c r="X10" s="21">
        <v>281</v>
      </c>
      <c r="Y10" s="21">
        <v>376</v>
      </c>
      <c r="Z10" s="121"/>
      <c r="AA10" s="123"/>
      <c r="AB10" s="121"/>
      <c r="AC10" s="121"/>
      <c r="AD10" s="121"/>
      <c r="AE10" s="121"/>
      <c r="AF10" s="121"/>
      <c r="AG10" s="121"/>
      <c r="AH10" s="121"/>
      <c r="AI10" s="121"/>
      <c r="AJ10" s="121"/>
      <c r="AK10" s="121"/>
      <c r="AL10" s="121"/>
      <c r="AM10" s="121"/>
      <c r="AN10" s="121"/>
    </row>
    <row r="11" spans="1:40" x14ac:dyDescent="0.5">
      <c r="A11" s="13">
        <v>7</v>
      </c>
      <c r="B11" s="21" t="s">
        <v>76</v>
      </c>
      <c r="C11" s="21" t="s">
        <v>77</v>
      </c>
      <c r="D11" s="21" t="s">
        <v>64</v>
      </c>
      <c r="E11" s="21">
        <v>33.299999999999997</v>
      </c>
      <c r="F11" s="21">
        <v>4595</v>
      </c>
      <c r="G11" s="21">
        <v>4443</v>
      </c>
      <c r="H11" s="21">
        <v>152</v>
      </c>
      <c r="I11" s="21">
        <v>3.3</v>
      </c>
      <c r="J11" s="21">
        <v>152</v>
      </c>
      <c r="K11" s="121"/>
      <c r="L11" s="121"/>
      <c r="M11" s="121"/>
      <c r="N11" s="121"/>
      <c r="O11" s="21">
        <f t="shared" si="2"/>
        <v>152</v>
      </c>
      <c r="P11" s="122">
        <f t="shared" si="0"/>
        <v>100</v>
      </c>
      <c r="Q11" s="21">
        <v>0</v>
      </c>
      <c r="R11" s="21">
        <v>125</v>
      </c>
      <c r="S11" s="3">
        <f>SUM(Y11,AA11)</f>
        <v>30</v>
      </c>
      <c r="T11" s="122">
        <f t="shared" si="1"/>
        <v>19.736842105263158</v>
      </c>
      <c r="U11" s="21">
        <v>76</v>
      </c>
      <c r="V11" s="21">
        <v>95</v>
      </c>
      <c r="W11" s="121"/>
      <c r="X11" s="121"/>
      <c r="Y11" s="21">
        <v>30</v>
      </c>
      <c r="Z11" s="121"/>
      <c r="AA11" s="123"/>
      <c r="AB11" s="121"/>
      <c r="AC11" s="121"/>
      <c r="AD11" s="121"/>
      <c r="AE11" s="121"/>
      <c r="AF11" s="121"/>
      <c r="AG11" s="121"/>
      <c r="AH11" s="121"/>
      <c r="AI11" s="121"/>
      <c r="AJ11" s="121"/>
      <c r="AK11" s="121"/>
      <c r="AL11" s="121"/>
      <c r="AM11" s="121"/>
      <c r="AN11" s="121"/>
    </row>
    <row r="12" spans="1:40" x14ac:dyDescent="0.5">
      <c r="A12" s="13">
        <v>8</v>
      </c>
      <c r="B12" s="21" t="s">
        <v>25</v>
      </c>
      <c r="C12" s="21" t="s">
        <v>77</v>
      </c>
      <c r="D12" s="21" t="s">
        <v>64</v>
      </c>
      <c r="E12" s="21">
        <v>36</v>
      </c>
      <c r="F12" s="21">
        <v>4708</v>
      </c>
      <c r="G12" s="21">
        <v>4460</v>
      </c>
      <c r="H12" s="21">
        <v>248</v>
      </c>
      <c r="I12" s="21">
        <v>5.3</v>
      </c>
      <c r="J12" s="21">
        <v>247</v>
      </c>
      <c r="K12" s="121"/>
      <c r="L12" s="121"/>
      <c r="M12" s="121"/>
      <c r="N12" s="121"/>
      <c r="O12" s="21">
        <f t="shared" si="2"/>
        <v>247</v>
      </c>
      <c r="P12" s="194">
        <f t="shared" si="0"/>
        <v>99.596774193548384</v>
      </c>
      <c r="Q12" s="21">
        <v>0</v>
      </c>
      <c r="R12" s="21">
        <v>195</v>
      </c>
      <c r="S12" s="21">
        <v>116</v>
      </c>
      <c r="T12" s="122">
        <f t="shared" si="1"/>
        <v>46.963562753036435</v>
      </c>
      <c r="U12" s="21">
        <v>40.5</v>
      </c>
      <c r="V12" s="21">
        <v>79</v>
      </c>
      <c r="W12" s="121"/>
      <c r="X12" s="121"/>
      <c r="Y12" s="21">
        <v>116</v>
      </c>
      <c r="Z12" s="121"/>
      <c r="AA12" s="123"/>
      <c r="AB12" s="121"/>
      <c r="AC12" s="121"/>
      <c r="AD12" s="121"/>
      <c r="AE12" s="121"/>
      <c r="AF12" s="121"/>
      <c r="AG12" s="121"/>
      <c r="AH12" s="121"/>
      <c r="AI12" s="121"/>
      <c r="AJ12" s="121"/>
      <c r="AK12" s="121"/>
      <c r="AL12" s="121"/>
      <c r="AM12" s="121"/>
      <c r="AN12" s="121"/>
    </row>
    <row r="13" spans="1:40" x14ac:dyDescent="0.5">
      <c r="A13" s="2">
        <v>9</v>
      </c>
      <c r="B13" s="3" t="s">
        <v>41</v>
      </c>
      <c r="C13" s="3" t="s">
        <v>77</v>
      </c>
      <c r="D13" s="3" t="s">
        <v>64</v>
      </c>
      <c r="E13" s="3" t="s">
        <v>42</v>
      </c>
      <c r="F13" s="3">
        <v>5101</v>
      </c>
      <c r="G13" s="3">
        <v>5002</v>
      </c>
      <c r="H13" s="3">
        <v>99</v>
      </c>
      <c r="I13" s="3">
        <v>1.9</v>
      </c>
      <c r="J13" s="3">
        <v>94</v>
      </c>
      <c r="K13" s="14"/>
      <c r="L13" s="14"/>
      <c r="M13" s="14"/>
      <c r="N13" s="14"/>
      <c r="O13" s="21">
        <f t="shared" si="2"/>
        <v>94</v>
      </c>
      <c r="P13" s="92" t="s">
        <v>43</v>
      </c>
      <c r="Q13" s="3">
        <v>0</v>
      </c>
      <c r="R13" s="3">
        <v>62</v>
      </c>
      <c r="S13" s="3">
        <v>0</v>
      </c>
      <c r="T13" s="122" t="s">
        <v>43</v>
      </c>
      <c r="U13" s="3">
        <v>100</v>
      </c>
      <c r="V13" s="3">
        <v>62</v>
      </c>
      <c r="W13" s="14"/>
      <c r="X13" s="14"/>
      <c r="Y13" s="14"/>
      <c r="Z13" s="14"/>
      <c r="AA13" s="124"/>
      <c r="AB13" s="121"/>
      <c r="AC13" s="14"/>
      <c r="AD13" s="14"/>
      <c r="AE13" s="14"/>
      <c r="AF13" s="14"/>
      <c r="AG13" s="14"/>
      <c r="AH13" s="14"/>
      <c r="AI13" s="14"/>
      <c r="AJ13" s="14"/>
      <c r="AK13" s="14"/>
      <c r="AL13" s="14"/>
      <c r="AM13" s="14"/>
      <c r="AN13" s="14"/>
    </row>
    <row r="14" spans="1:40" x14ac:dyDescent="0.5">
      <c r="A14" s="13">
        <v>10</v>
      </c>
      <c r="B14" s="21" t="s">
        <v>25</v>
      </c>
      <c r="C14" s="21" t="s">
        <v>256</v>
      </c>
      <c r="D14" s="21" t="s">
        <v>64</v>
      </c>
      <c r="E14" s="21">
        <v>37.9</v>
      </c>
      <c r="F14" s="21">
        <v>2163</v>
      </c>
      <c r="G14" s="21">
        <v>1767</v>
      </c>
      <c r="H14" s="21">
        <v>396</v>
      </c>
      <c r="I14" s="21">
        <v>18.3</v>
      </c>
      <c r="J14" s="21">
        <v>396</v>
      </c>
      <c r="K14" s="121"/>
      <c r="L14" s="121"/>
      <c r="M14" s="121"/>
      <c r="N14" s="121"/>
      <c r="O14" s="21">
        <f t="shared" si="2"/>
        <v>396</v>
      </c>
      <c r="P14" s="194">
        <f>(J14/H14)*100</f>
        <v>100</v>
      </c>
      <c r="Q14" s="21">
        <v>0</v>
      </c>
      <c r="R14" s="21">
        <v>357</v>
      </c>
      <c r="S14" s="21">
        <v>0</v>
      </c>
      <c r="T14" s="122">
        <f>((Y14+AA14)/J14)*100</f>
        <v>0</v>
      </c>
      <c r="U14" s="21">
        <v>100</v>
      </c>
      <c r="V14" s="21">
        <v>116</v>
      </c>
      <c r="W14" s="121"/>
      <c r="X14" s="21">
        <v>241</v>
      </c>
      <c r="Y14" s="121"/>
      <c r="Z14" s="121"/>
      <c r="AA14" s="123"/>
      <c r="AB14" s="121"/>
      <c r="AC14" s="121"/>
      <c r="AD14" s="121"/>
      <c r="AE14" s="121"/>
      <c r="AF14" s="121"/>
      <c r="AG14" s="121"/>
      <c r="AH14" s="121"/>
      <c r="AI14" s="121"/>
      <c r="AJ14" s="121"/>
      <c r="AK14" s="121"/>
      <c r="AL14" s="121"/>
      <c r="AM14" s="121"/>
      <c r="AN14" s="121"/>
    </row>
    <row r="15" spans="1:40" x14ac:dyDescent="0.5">
      <c r="A15" s="13">
        <v>11</v>
      </c>
      <c r="B15" s="21" t="s">
        <v>78</v>
      </c>
      <c r="C15" s="21" t="s">
        <v>256</v>
      </c>
      <c r="D15" s="21" t="s">
        <v>64</v>
      </c>
      <c r="E15" s="21">
        <v>39.799999999999997</v>
      </c>
      <c r="F15" s="21">
        <v>6156</v>
      </c>
      <c r="G15" s="21">
        <v>5705</v>
      </c>
      <c r="H15" s="21">
        <v>451</v>
      </c>
      <c r="I15" s="21">
        <v>7.3</v>
      </c>
      <c r="J15" s="21">
        <v>450</v>
      </c>
      <c r="K15" s="121"/>
      <c r="L15" s="121"/>
      <c r="M15" s="121"/>
      <c r="N15" s="121"/>
      <c r="O15" s="21">
        <f t="shared" si="2"/>
        <v>450</v>
      </c>
      <c r="P15" s="194">
        <f>(J15/H15)*100</f>
        <v>99.77827050997783</v>
      </c>
      <c r="Q15" s="21">
        <v>0</v>
      </c>
      <c r="R15" s="21">
        <v>405</v>
      </c>
      <c r="S15" s="21">
        <v>32</v>
      </c>
      <c r="T15" s="122">
        <f>((Y15+AA15)/J15)*100</f>
        <v>7.1111111111111107</v>
      </c>
      <c r="U15" s="21">
        <v>92.1</v>
      </c>
      <c r="V15" s="21">
        <v>233</v>
      </c>
      <c r="W15" s="121"/>
      <c r="X15" s="21">
        <v>140</v>
      </c>
      <c r="Y15" s="21">
        <v>32</v>
      </c>
      <c r="Z15" s="121"/>
      <c r="AA15" s="123"/>
      <c r="AB15" s="121"/>
      <c r="AC15" s="121"/>
      <c r="AD15" s="121"/>
      <c r="AE15" s="121"/>
      <c r="AF15" s="121"/>
      <c r="AG15" s="121"/>
      <c r="AH15" s="121"/>
      <c r="AI15" s="121"/>
      <c r="AJ15" s="121"/>
      <c r="AK15" s="121"/>
      <c r="AL15" s="121"/>
      <c r="AM15" s="121"/>
      <c r="AN15" s="121"/>
    </row>
    <row r="16" spans="1:40" x14ac:dyDescent="0.5">
      <c r="A16" s="13">
        <v>12</v>
      </c>
      <c r="B16" s="21" t="s">
        <v>41</v>
      </c>
      <c r="C16" s="21" t="s">
        <v>53</v>
      </c>
      <c r="D16" s="21" t="s">
        <v>64</v>
      </c>
      <c r="E16" s="21" t="s">
        <v>42</v>
      </c>
      <c r="F16" s="21">
        <v>10427</v>
      </c>
      <c r="G16" s="21">
        <v>10256</v>
      </c>
      <c r="H16" s="21">
        <v>171</v>
      </c>
      <c r="I16" s="21">
        <v>1.6</v>
      </c>
      <c r="J16" s="21">
        <v>171</v>
      </c>
      <c r="K16" s="121"/>
      <c r="L16" s="121"/>
      <c r="M16" s="121"/>
      <c r="N16" s="121"/>
      <c r="O16" s="21">
        <f t="shared" si="2"/>
        <v>171</v>
      </c>
      <c r="P16" s="92" t="s">
        <v>43</v>
      </c>
      <c r="Q16" s="21">
        <v>0</v>
      </c>
      <c r="R16" s="21">
        <v>141</v>
      </c>
      <c r="S16" s="21">
        <v>0</v>
      </c>
      <c r="T16" s="122" t="s">
        <v>43</v>
      </c>
      <c r="U16" s="21">
        <v>52.5</v>
      </c>
      <c r="V16" s="21">
        <v>74</v>
      </c>
      <c r="W16" s="121"/>
      <c r="X16" s="121"/>
      <c r="Y16" s="21">
        <v>67</v>
      </c>
      <c r="Z16" s="121"/>
      <c r="AA16" s="123"/>
      <c r="AB16" s="121"/>
      <c r="AC16" s="121"/>
      <c r="AD16" s="121"/>
      <c r="AE16" s="121"/>
      <c r="AF16" s="121"/>
      <c r="AG16" s="121"/>
      <c r="AH16" s="121"/>
      <c r="AI16" s="121"/>
      <c r="AJ16" s="121"/>
      <c r="AK16" s="121"/>
      <c r="AL16" s="121"/>
      <c r="AM16" s="121"/>
      <c r="AN16" s="121"/>
    </row>
    <row r="17" spans="1:40" x14ac:dyDescent="0.5">
      <c r="A17" s="13">
        <v>13</v>
      </c>
      <c r="B17" s="21" t="s">
        <v>76</v>
      </c>
      <c r="C17" s="21" t="s">
        <v>256</v>
      </c>
      <c r="D17" s="21" t="s">
        <v>64</v>
      </c>
      <c r="E17" s="21">
        <v>23</v>
      </c>
      <c r="F17" s="21">
        <v>35904</v>
      </c>
      <c r="G17" s="21">
        <v>11344</v>
      </c>
      <c r="H17" s="21">
        <v>24560</v>
      </c>
      <c r="I17" s="21">
        <v>68.400000000000006</v>
      </c>
      <c r="J17" s="21">
        <v>24560</v>
      </c>
      <c r="K17" s="121"/>
      <c r="L17" s="121"/>
      <c r="M17" s="121"/>
      <c r="N17" s="121"/>
      <c r="O17" s="21">
        <f t="shared" si="2"/>
        <v>24560</v>
      </c>
      <c r="P17" s="194">
        <f t="shared" ref="P17:P22" si="3">(J17/H17)*100</f>
        <v>100</v>
      </c>
      <c r="Q17" s="21">
        <v>0</v>
      </c>
      <c r="R17" s="21">
        <v>21501</v>
      </c>
      <c r="S17" s="21">
        <f>SUM(Y17,AA17)</f>
        <v>16200</v>
      </c>
      <c r="T17" s="122">
        <f t="shared" ref="T17:T22" si="4">((Y17+AA17)/J17)*100</f>
        <v>65.960912052117266</v>
      </c>
      <c r="U17" s="21">
        <v>24.7</v>
      </c>
      <c r="V17" s="21">
        <v>5301</v>
      </c>
      <c r="W17" s="121"/>
      <c r="X17" s="121"/>
      <c r="Y17" s="21">
        <v>16200</v>
      </c>
      <c r="Z17" s="121"/>
      <c r="AA17" s="123"/>
      <c r="AB17" s="121"/>
      <c r="AC17" s="121"/>
      <c r="AD17" s="121"/>
      <c r="AE17" s="121"/>
      <c r="AF17" s="121"/>
      <c r="AG17" s="121"/>
      <c r="AH17" s="121"/>
      <c r="AI17" s="121"/>
      <c r="AJ17" s="121"/>
      <c r="AK17" s="121"/>
      <c r="AL17" s="121"/>
      <c r="AM17" s="121"/>
      <c r="AN17" s="121"/>
    </row>
    <row r="18" spans="1:40" x14ac:dyDescent="0.5">
      <c r="A18" s="13">
        <v>14</v>
      </c>
      <c r="B18" s="21" t="s">
        <v>25</v>
      </c>
      <c r="C18" s="21" t="s">
        <v>256</v>
      </c>
      <c r="D18" s="21" t="s">
        <v>64</v>
      </c>
      <c r="E18" s="21">
        <v>30.8</v>
      </c>
      <c r="F18" s="21">
        <v>55399</v>
      </c>
      <c r="G18" s="21">
        <v>37233</v>
      </c>
      <c r="H18" s="21">
        <v>18166</v>
      </c>
      <c r="I18" s="21">
        <v>32.799999999999997</v>
      </c>
      <c r="J18" s="21">
        <v>18165</v>
      </c>
      <c r="K18" s="121"/>
      <c r="L18" s="121"/>
      <c r="M18" s="121"/>
      <c r="N18" s="121"/>
      <c r="O18" s="21">
        <f t="shared" si="2"/>
        <v>18165</v>
      </c>
      <c r="P18" s="194">
        <f t="shared" si="3"/>
        <v>99.994495210833421</v>
      </c>
      <c r="Q18" s="21">
        <v>0</v>
      </c>
      <c r="R18" s="21">
        <v>15997</v>
      </c>
      <c r="S18" s="21">
        <v>12300</v>
      </c>
      <c r="T18" s="122">
        <f t="shared" si="4"/>
        <v>67.712634186622623</v>
      </c>
      <c r="U18" s="21">
        <v>23.1</v>
      </c>
      <c r="V18" s="21">
        <v>3697</v>
      </c>
      <c r="W18" s="121"/>
      <c r="X18" s="121"/>
      <c r="Y18" s="21">
        <v>12300</v>
      </c>
      <c r="Z18" s="121"/>
      <c r="AA18" s="123"/>
      <c r="AB18" s="121"/>
      <c r="AC18" s="121"/>
      <c r="AD18" s="121"/>
      <c r="AE18" s="121"/>
      <c r="AF18" s="121"/>
      <c r="AG18" s="121"/>
      <c r="AH18" s="121"/>
      <c r="AI18" s="121"/>
      <c r="AJ18" s="121"/>
      <c r="AK18" s="121"/>
      <c r="AL18" s="121"/>
      <c r="AM18" s="121"/>
      <c r="AN18" s="121"/>
    </row>
    <row r="19" spans="1:40" x14ac:dyDescent="0.5">
      <c r="A19" s="13">
        <v>15</v>
      </c>
      <c r="B19" s="21" t="s">
        <v>25</v>
      </c>
      <c r="C19" s="21" t="s">
        <v>256</v>
      </c>
      <c r="D19" s="21" t="s">
        <v>64</v>
      </c>
      <c r="E19" s="21">
        <v>38.200000000000003</v>
      </c>
      <c r="F19" s="21">
        <v>9697</v>
      </c>
      <c r="G19" s="21">
        <v>8686</v>
      </c>
      <c r="H19" s="21">
        <v>1011</v>
      </c>
      <c r="I19" s="21">
        <v>10.4</v>
      </c>
      <c r="J19" s="21">
        <v>1011</v>
      </c>
      <c r="K19" s="121"/>
      <c r="L19" s="121"/>
      <c r="M19" s="121"/>
      <c r="N19" s="121"/>
      <c r="O19" s="21">
        <f t="shared" si="2"/>
        <v>1011</v>
      </c>
      <c r="P19" s="194">
        <f t="shared" si="3"/>
        <v>100</v>
      </c>
      <c r="Q19" s="21">
        <v>0</v>
      </c>
      <c r="R19" s="21">
        <v>853</v>
      </c>
      <c r="S19" s="21">
        <v>617</v>
      </c>
      <c r="T19" s="122">
        <f t="shared" si="4"/>
        <v>61.02868447082097</v>
      </c>
      <c r="U19" s="21">
        <v>27.7</v>
      </c>
      <c r="V19" s="21">
        <v>236</v>
      </c>
      <c r="W19" s="121"/>
      <c r="X19" s="121"/>
      <c r="Y19" s="21">
        <v>617</v>
      </c>
      <c r="Z19" s="121"/>
      <c r="AA19" s="123"/>
      <c r="AB19" s="121"/>
      <c r="AC19" s="121"/>
      <c r="AD19" s="121"/>
      <c r="AE19" s="121"/>
      <c r="AF19" s="121"/>
      <c r="AG19" s="121"/>
      <c r="AH19" s="121"/>
      <c r="AI19" s="121"/>
      <c r="AJ19" s="121"/>
      <c r="AK19" s="121"/>
      <c r="AL19" s="121"/>
      <c r="AM19" s="121"/>
      <c r="AN19" s="121"/>
    </row>
    <row r="20" spans="1:40" x14ac:dyDescent="0.5">
      <c r="A20" s="13">
        <v>16</v>
      </c>
      <c r="B20" s="3" t="s">
        <v>79</v>
      </c>
      <c r="C20" s="21" t="s">
        <v>256</v>
      </c>
      <c r="D20" s="3" t="s">
        <v>64</v>
      </c>
      <c r="E20" s="3">
        <v>40.200000000000003</v>
      </c>
      <c r="F20" s="3">
        <v>236</v>
      </c>
      <c r="G20" s="3">
        <v>236</v>
      </c>
      <c r="H20" s="3">
        <v>236</v>
      </c>
      <c r="I20" s="3">
        <v>100</v>
      </c>
      <c r="J20" s="3">
        <v>85</v>
      </c>
      <c r="K20" s="14"/>
      <c r="L20" s="14"/>
      <c r="M20" s="14"/>
      <c r="N20" s="14"/>
      <c r="O20" s="21">
        <f t="shared" si="2"/>
        <v>85</v>
      </c>
      <c r="P20" s="194">
        <f t="shared" si="3"/>
        <v>36.016949152542374</v>
      </c>
      <c r="Q20" s="3">
        <v>0</v>
      </c>
      <c r="R20" s="3">
        <v>0</v>
      </c>
      <c r="S20" s="14"/>
      <c r="T20" s="122">
        <f t="shared" si="4"/>
        <v>0</v>
      </c>
      <c r="U20" s="3"/>
      <c r="V20" s="14"/>
      <c r="W20" s="14"/>
      <c r="X20" s="14"/>
      <c r="Y20" s="14"/>
      <c r="Z20" s="14"/>
      <c r="AA20" s="124"/>
      <c r="AB20" s="121"/>
      <c r="AC20" s="14"/>
      <c r="AD20" s="14"/>
      <c r="AE20" s="14"/>
      <c r="AF20" s="14"/>
      <c r="AG20" s="14"/>
      <c r="AH20" s="14"/>
      <c r="AI20" s="14"/>
      <c r="AJ20" s="14"/>
      <c r="AK20" s="14"/>
      <c r="AL20" s="14"/>
      <c r="AM20" s="14"/>
      <c r="AN20" s="14"/>
    </row>
    <row r="21" spans="1:40" x14ac:dyDescent="0.5">
      <c r="A21" s="2">
        <v>17</v>
      </c>
      <c r="B21" s="21" t="s">
        <v>79</v>
      </c>
      <c r="C21" s="21" t="s">
        <v>256</v>
      </c>
      <c r="D21" s="21" t="s">
        <v>64</v>
      </c>
      <c r="E21" s="21">
        <v>21.7</v>
      </c>
      <c r="F21" s="21">
        <v>24122</v>
      </c>
      <c r="G21" s="21">
        <v>4774</v>
      </c>
      <c r="H21" s="21">
        <v>19348</v>
      </c>
      <c r="I21" s="21">
        <v>80.2</v>
      </c>
      <c r="J21" s="21">
        <v>19346</v>
      </c>
      <c r="K21" s="121"/>
      <c r="L21" s="121"/>
      <c r="M21" s="121"/>
      <c r="N21" s="121"/>
      <c r="O21" s="21">
        <f t="shared" si="2"/>
        <v>19346</v>
      </c>
      <c r="P21" s="194">
        <f t="shared" si="3"/>
        <v>99.989663014265034</v>
      </c>
      <c r="Q21" s="21">
        <v>0</v>
      </c>
      <c r="R21" s="21">
        <v>17903</v>
      </c>
      <c r="S21" s="21">
        <v>17356</v>
      </c>
      <c r="T21" s="122">
        <f t="shared" si="4"/>
        <v>89.713635893724799</v>
      </c>
      <c r="U21" s="21">
        <v>3.1</v>
      </c>
      <c r="V21" s="21">
        <v>547</v>
      </c>
      <c r="W21" s="121"/>
      <c r="X21" s="121"/>
      <c r="Y21" s="21">
        <v>17356</v>
      </c>
      <c r="Z21" s="121"/>
      <c r="AA21" s="123"/>
      <c r="AB21" s="121"/>
      <c r="AC21" s="121"/>
      <c r="AD21" s="121"/>
      <c r="AE21" s="121"/>
      <c r="AF21" s="121"/>
      <c r="AG21" s="121"/>
      <c r="AH21" s="121"/>
      <c r="AI21" s="121"/>
      <c r="AJ21" s="121"/>
      <c r="AK21" s="121"/>
      <c r="AL21" s="121"/>
      <c r="AM21" s="121"/>
      <c r="AN21" s="121"/>
    </row>
    <row r="22" spans="1:40" x14ac:dyDescent="0.5">
      <c r="A22" s="13">
        <v>18</v>
      </c>
      <c r="B22" s="21" t="s">
        <v>25</v>
      </c>
      <c r="C22" s="21" t="s">
        <v>256</v>
      </c>
      <c r="D22" s="21" t="s">
        <v>64</v>
      </c>
      <c r="E22" s="21">
        <v>19.5</v>
      </c>
      <c r="F22" s="21">
        <v>21888</v>
      </c>
      <c r="G22" s="21">
        <v>8993</v>
      </c>
      <c r="H22" s="21">
        <v>12895</v>
      </c>
      <c r="I22" s="21">
        <v>58.9</v>
      </c>
      <c r="J22" s="21">
        <v>12894</v>
      </c>
      <c r="K22" s="121"/>
      <c r="L22" s="121"/>
      <c r="M22" s="121"/>
      <c r="N22" s="121"/>
      <c r="O22" s="21">
        <f t="shared" si="2"/>
        <v>12894</v>
      </c>
      <c r="P22" s="194">
        <f t="shared" si="3"/>
        <v>99.992245056223339</v>
      </c>
      <c r="Q22" s="21">
        <v>0</v>
      </c>
      <c r="R22" s="21">
        <v>10149</v>
      </c>
      <c r="S22" s="21">
        <v>7270</v>
      </c>
      <c r="T22" s="122">
        <f t="shared" si="4"/>
        <v>56.382813711803934</v>
      </c>
      <c r="U22" s="21">
        <v>28.4</v>
      </c>
      <c r="V22" s="21">
        <v>2676</v>
      </c>
      <c r="W22" s="121"/>
      <c r="X22" s="21">
        <v>203</v>
      </c>
      <c r="Y22" s="21">
        <v>7270</v>
      </c>
      <c r="Z22" s="121"/>
      <c r="AA22" s="123"/>
      <c r="AB22" s="121"/>
      <c r="AC22" s="121"/>
      <c r="AD22" s="121"/>
      <c r="AE22" s="121"/>
      <c r="AF22" s="121"/>
      <c r="AG22" s="121"/>
      <c r="AH22" s="121"/>
      <c r="AI22" s="121"/>
      <c r="AJ22" s="121"/>
      <c r="AK22" s="121"/>
      <c r="AL22" s="121"/>
      <c r="AM22" s="121"/>
      <c r="AN22" s="121"/>
    </row>
    <row r="23" spans="1:40" x14ac:dyDescent="0.5">
      <c r="A23" s="13">
        <v>19</v>
      </c>
      <c r="B23" s="93" t="s">
        <v>41</v>
      </c>
      <c r="C23" s="21" t="s">
        <v>256</v>
      </c>
      <c r="D23" s="21" t="s">
        <v>64</v>
      </c>
      <c r="E23" s="21" t="s">
        <v>42</v>
      </c>
      <c r="F23" s="21">
        <v>65</v>
      </c>
      <c r="G23" s="21">
        <v>65</v>
      </c>
      <c r="H23" s="21">
        <v>0</v>
      </c>
      <c r="I23" s="21">
        <v>0</v>
      </c>
      <c r="J23" s="121"/>
      <c r="K23" s="121"/>
      <c r="L23" s="121"/>
      <c r="M23" s="121"/>
      <c r="N23" s="121"/>
      <c r="O23" s="21">
        <f t="shared" si="2"/>
        <v>0</v>
      </c>
      <c r="P23" s="92" t="s">
        <v>43</v>
      </c>
      <c r="Q23" s="21">
        <v>0</v>
      </c>
      <c r="R23" s="21">
        <v>0</v>
      </c>
      <c r="S23" s="21">
        <v>0</v>
      </c>
      <c r="T23" s="122" t="s">
        <v>43</v>
      </c>
      <c r="U23" s="21"/>
      <c r="V23" s="121"/>
      <c r="W23" s="121"/>
      <c r="X23" s="121"/>
      <c r="Y23" s="121"/>
      <c r="Z23" s="121"/>
      <c r="AA23" s="123"/>
      <c r="AB23" s="121"/>
      <c r="AC23" s="121"/>
      <c r="AD23" s="121"/>
      <c r="AE23" s="121"/>
      <c r="AF23" s="121"/>
      <c r="AG23" s="121"/>
      <c r="AH23" s="121"/>
      <c r="AI23" s="121"/>
      <c r="AJ23" s="121"/>
      <c r="AK23" s="121"/>
      <c r="AL23" s="121"/>
      <c r="AM23" s="121"/>
      <c r="AN23" s="121"/>
    </row>
    <row r="24" spans="1:40" ht="16.149999999999999" thickBot="1" x14ac:dyDescent="0.55000000000000004">
      <c r="A24" s="220">
        <v>20</v>
      </c>
      <c r="B24" s="198" t="s">
        <v>25</v>
      </c>
      <c r="C24" s="198" t="s">
        <v>256</v>
      </c>
      <c r="D24" s="198" t="s">
        <v>64</v>
      </c>
      <c r="E24" s="198">
        <v>36.6</v>
      </c>
      <c r="F24" s="198">
        <v>19635</v>
      </c>
      <c r="G24" s="198">
        <v>3740</v>
      </c>
      <c r="H24" s="198">
        <v>15895</v>
      </c>
      <c r="I24" s="198">
        <v>81</v>
      </c>
      <c r="J24" s="198">
        <v>15895</v>
      </c>
      <c r="K24" s="199"/>
      <c r="L24" s="199"/>
      <c r="M24" s="199"/>
      <c r="N24" s="199"/>
      <c r="O24" s="198">
        <f t="shared" si="2"/>
        <v>15895</v>
      </c>
      <c r="P24" s="221">
        <f>(J24/H24)*100</f>
        <v>100</v>
      </c>
      <c r="Q24" s="198">
        <v>0</v>
      </c>
      <c r="R24" s="198">
        <v>14148</v>
      </c>
      <c r="S24" s="198">
        <v>217</v>
      </c>
      <c r="T24" s="221">
        <f>((Y24+AA24)/J24)*100</f>
        <v>1.3652091852783894</v>
      </c>
      <c r="U24" s="198">
        <v>63.8</v>
      </c>
      <c r="V24" s="198">
        <v>8806</v>
      </c>
      <c r="W24" s="199"/>
      <c r="X24" s="198">
        <v>5125</v>
      </c>
      <c r="Y24" s="198">
        <v>217</v>
      </c>
      <c r="Z24" s="199"/>
      <c r="AA24" s="222"/>
      <c r="AB24" s="199"/>
      <c r="AC24" s="199"/>
      <c r="AD24" s="199"/>
      <c r="AE24" s="199"/>
      <c r="AF24" s="199"/>
      <c r="AG24" s="199"/>
      <c r="AH24" s="199"/>
      <c r="AI24" s="199"/>
      <c r="AJ24" s="199"/>
      <c r="AK24" s="199"/>
      <c r="AL24" s="199"/>
      <c r="AM24" s="199"/>
      <c r="AN24" s="199"/>
    </row>
    <row r="25" spans="1:40" x14ac:dyDescent="0.5">
      <c r="A25" s="140">
        <v>1</v>
      </c>
      <c r="B25" s="130" t="s">
        <v>82</v>
      </c>
      <c r="C25" s="223" t="s">
        <v>257</v>
      </c>
      <c r="D25" s="130" t="s">
        <v>64</v>
      </c>
      <c r="E25" s="130">
        <v>33.770000000000003</v>
      </c>
      <c r="F25" s="141">
        <v>7704</v>
      </c>
      <c r="G25" s="130">
        <v>7111</v>
      </c>
      <c r="H25" s="203">
        <v>593</v>
      </c>
      <c r="I25" s="203">
        <v>7.69730010384216</v>
      </c>
      <c r="J25" s="203">
        <v>592</v>
      </c>
      <c r="K25" s="203"/>
      <c r="L25" s="141"/>
      <c r="M25" s="141"/>
      <c r="N25" s="141"/>
      <c r="O25" s="204">
        <f t="shared" si="2"/>
        <v>592</v>
      </c>
      <c r="P25" s="141">
        <v>99.831365935919052</v>
      </c>
      <c r="Q25" s="141">
        <v>0</v>
      </c>
      <c r="R25" s="141">
        <v>543</v>
      </c>
      <c r="S25" s="204">
        <v>0</v>
      </c>
      <c r="T25" s="205" t="s">
        <v>43</v>
      </c>
      <c r="U25" s="205" t="s">
        <v>43</v>
      </c>
      <c r="V25" s="130">
        <v>352</v>
      </c>
      <c r="W25" s="130"/>
      <c r="X25" s="130">
        <v>191</v>
      </c>
      <c r="Y25" s="130"/>
      <c r="Z25" s="130"/>
      <c r="AA25" s="130"/>
      <c r="AB25" s="130"/>
      <c r="AC25" s="130"/>
      <c r="AD25" s="130"/>
      <c r="AE25" s="130"/>
      <c r="AF25" s="130"/>
      <c r="AG25" s="130"/>
      <c r="AH25" s="130"/>
      <c r="AI25" s="130"/>
      <c r="AJ25" s="130"/>
      <c r="AK25" s="130"/>
      <c r="AL25" s="130"/>
      <c r="AM25" s="130"/>
      <c r="AN25" s="131"/>
    </row>
    <row r="26" spans="1:40" x14ac:dyDescent="0.5">
      <c r="A26" s="132">
        <v>2</v>
      </c>
      <c r="B26" s="93" t="s">
        <v>22</v>
      </c>
      <c r="C26" s="219" t="s">
        <v>257</v>
      </c>
      <c r="D26" s="93" t="s">
        <v>64</v>
      </c>
      <c r="E26" s="93">
        <v>22.78</v>
      </c>
      <c r="F26" s="92">
        <v>12695</v>
      </c>
      <c r="G26" s="93">
        <v>9550</v>
      </c>
      <c r="H26" s="133">
        <v>3145</v>
      </c>
      <c r="I26" s="133">
        <v>24.77353288696337</v>
      </c>
      <c r="J26" s="133">
        <v>3144</v>
      </c>
      <c r="K26" s="133"/>
      <c r="L26" s="92"/>
      <c r="M26" s="92"/>
      <c r="N26" s="92"/>
      <c r="O26" s="21">
        <f t="shared" si="2"/>
        <v>3144</v>
      </c>
      <c r="P26" s="92">
        <v>99.968203497615264</v>
      </c>
      <c r="Q26" s="92">
        <v>0</v>
      </c>
      <c r="R26" s="92">
        <v>2968</v>
      </c>
      <c r="S26" s="93">
        <v>2968</v>
      </c>
      <c r="T26" s="92">
        <v>94.402035623409674</v>
      </c>
      <c r="U26" s="93">
        <v>0</v>
      </c>
      <c r="V26" s="93">
        <v>2968</v>
      </c>
      <c r="W26" s="93"/>
      <c r="X26" s="93"/>
      <c r="Y26" s="93"/>
      <c r="Z26" s="93"/>
      <c r="AA26" s="93"/>
      <c r="AB26" s="93"/>
      <c r="AC26" s="93"/>
      <c r="AD26" s="93"/>
      <c r="AE26" s="93"/>
      <c r="AF26" s="93"/>
      <c r="AG26" s="93"/>
      <c r="AH26" s="93"/>
      <c r="AI26" s="93"/>
      <c r="AJ26" s="93"/>
      <c r="AK26" s="93"/>
      <c r="AL26" s="93"/>
      <c r="AM26" s="93"/>
      <c r="AN26" s="134"/>
    </row>
    <row r="27" spans="1:40" x14ac:dyDescent="0.5">
      <c r="A27" s="132">
        <v>3</v>
      </c>
      <c r="B27" s="93" t="s">
        <v>22</v>
      </c>
      <c r="C27" s="219" t="s">
        <v>257</v>
      </c>
      <c r="D27" s="93" t="s">
        <v>64</v>
      </c>
      <c r="E27" s="93">
        <v>21.8</v>
      </c>
      <c r="F27" s="92">
        <v>10974</v>
      </c>
      <c r="G27" s="93">
        <v>6577</v>
      </c>
      <c r="H27" s="133">
        <v>4397</v>
      </c>
      <c r="I27" s="133">
        <v>40.067432112265358</v>
      </c>
      <c r="J27" s="133">
        <v>4395</v>
      </c>
      <c r="K27" s="133"/>
      <c r="L27" s="92"/>
      <c r="M27" s="92"/>
      <c r="N27" s="92"/>
      <c r="O27" s="21">
        <f t="shared" si="2"/>
        <v>4395</v>
      </c>
      <c r="P27" s="92">
        <v>99.95451444166477</v>
      </c>
      <c r="Q27" s="92">
        <v>0</v>
      </c>
      <c r="R27" s="92">
        <v>4212</v>
      </c>
      <c r="S27" s="93">
        <v>4212</v>
      </c>
      <c r="T27" s="92">
        <v>95.836177474402731</v>
      </c>
      <c r="U27" s="93">
        <v>0</v>
      </c>
      <c r="V27" s="93">
        <v>4212</v>
      </c>
      <c r="W27" s="93"/>
      <c r="X27" s="93"/>
      <c r="Y27" s="93"/>
      <c r="Z27" s="93"/>
      <c r="AA27" s="93"/>
      <c r="AB27" s="93"/>
      <c r="AC27" s="93"/>
      <c r="AD27" s="93"/>
      <c r="AE27" s="93"/>
      <c r="AF27" s="93"/>
      <c r="AG27" s="93"/>
      <c r="AH27" s="93"/>
      <c r="AI27" s="93"/>
      <c r="AJ27" s="93"/>
      <c r="AK27" s="93"/>
      <c r="AL27" s="93"/>
      <c r="AM27" s="93"/>
      <c r="AN27" s="134"/>
    </row>
    <row r="28" spans="1:40" x14ac:dyDescent="0.5">
      <c r="A28" s="132">
        <v>4</v>
      </c>
      <c r="B28" s="93" t="s">
        <v>22</v>
      </c>
      <c r="C28" s="219" t="s">
        <v>257</v>
      </c>
      <c r="D28" s="93" t="s">
        <v>64</v>
      </c>
      <c r="E28" s="93">
        <v>24.46</v>
      </c>
      <c r="F28" s="92">
        <v>11824</v>
      </c>
      <c r="G28" s="93">
        <v>6956</v>
      </c>
      <c r="H28" s="133">
        <v>4868</v>
      </c>
      <c r="I28" s="133">
        <v>41.170500676589988</v>
      </c>
      <c r="J28" s="133">
        <v>4867</v>
      </c>
      <c r="K28" s="133"/>
      <c r="L28" s="92"/>
      <c r="M28" s="92"/>
      <c r="N28" s="92"/>
      <c r="O28" s="21">
        <f t="shared" si="2"/>
        <v>4867</v>
      </c>
      <c r="P28" s="92">
        <v>99.97945768282662</v>
      </c>
      <c r="Q28" s="92">
        <v>0</v>
      </c>
      <c r="R28" s="92">
        <v>4605</v>
      </c>
      <c r="S28" s="93">
        <v>4605</v>
      </c>
      <c r="T28" s="92">
        <v>94.616807068009052</v>
      </c>
      <c r="U28" s="93">
        <v>0</v>
      </c>
      <c r="V28" s="93">
        <v>4605</v>
      </c>
      <c r="W28" s="93"/>
      <c r="X28" s="93"/>
      <c r="Y28" s="93"/>
      <c r="Z28" s="93"/>
      <c r="AA28" s="93"/>
      <c r="AB28" s="93"/>
      <c r="AC28" s="93"/>
      <c r="AD28" s="93"/>
      <c r="AE28" s="93"/>
      <c r="AF28" s="93"/>
      <c r="AG28" s="93"/>
      <c r="AH28" s="93"/>
      <c r="AI28" s="93"/>
      <c r="AJ28" s="93"/>
      <c r="AK28" s="93"/>
      <c r="AL28" s="93"/>
      <c r="AM28" s="93"/>
      <c r="AN28" s="134"/>
    </row>
    <row r="29" spans="1:40" x14ac:dyDescent="0.5">
      <c r="A29" s="132">
        <v>5</v>
      </c>
      <c r="B29" s="93" t="s">
        <v>22</v>
      </c>
      <c r="C29" s="219" t="s">
        <v>257</v>
      </c>
      <c r="D29" s="93" t="s">
        <v>64</v>
      </c>
      <c r="E29" s="93">
        <v>22.94</v>
      </c>
      <c r="F29" s="92">
        <v>12063</v>
      </c>
      <c r="G29" s="93">
        <v>7000</v>
      </c>
      <c r="H29" s="133">
        <v>5063</v>
      </c>
      <c r="I29" s="133">
        <v>41.971317251098398</v>
      </c>
      <c r="J29" s="133">
        <v>5060</v>
      </c>
      <c r="K29" s="133"/>
      <c r="L29" s="92"/>
      <c r="M29" s="92"/>
      <c r="N29" s="92"/>
      <c r="O29" s="21">
        <f t="shared" si="2"/>
        <v>5060</v>
      </c>
      <c r="P29" s="92">
        <v>99.940746592929102</v>
      </c>
      <c r="Q29" s="92">
        <v>0</v>
      </c>
      <c r="R29" s="92">
        <v>4782</v>
      </c>
      <c r="S29" s="93">
        <v>4782</v>
      </c>
      <c r="T29" s="92">
        <v>94.505928853754938</v>
      </c>
      <c r="U29" s="93">
        <v>0</v>
      </c>
      <c r="V29" s="93">
        <v>4782</v>
      </c>
      <c r="W29" s="93"/>
      <c r="X29" s="93"/>
      <c r="Y29" s="93"/>
      <c r="Z29" s="93"/>
      <c r="AA29" s="93"/>
      <c r="AB29" s="93"/>
      <c r="AC29" s="93"/>
      <c r="AD29" s="93"/>
      <c r="AE29" s="93"/>
      <c r="AF29" s="93"/>
      <c r="AG29" s="93"/>
      <c r="AH29" s="93"/>
      <c r="AI29" s="93"/>
      <c r="AJ29" s="93"/>
      <c r="AK29" s="93"/>
      <c r="AL29" s="93"/>
      <c r="AM29" s="93"/>
      <c r="AN29" s="134"/>
    </row>
    <row r="30" spans="1:40" x14ac:dyDescent="0.5">
      <c r="A30" s="132">
        <v>6</v>
      </c>
      <c r="B30" s="93" t="s">
        <v>24</v>
      </c>
      <c r="C30" s="219" t="s">
        <v>257</v>
      </c>
      <c r="D30" s="93" t="s">
        <v>64</v>
      </c>
      <c r="E30" s="93">
        <v>15.21</v>
      </c>
      <c r="F30" s="92">
        <v>9434</v>
      </c>
      <c r="G30" s="93">
        <v>5955</v>
      </c>
      <c r="H30" s="133">
        <v>3479</v>
      </c>
      <c r="I30" s="133">
        <v>36.877252490990038</v>
      </c>
      <c r="J30" s="133">
        <v>3478</v>
      </c>
      <c r="K30" s="133"/>
      <c r="L30" s="92"/>
      <c r="M30" s="92"/>
      <c r="N30" s="92"/>
      <c r="O30" s="21">
        <f t="shared" si="2"/>
        <v>3478</v>
      </c>
      <c r="P30" s="92">
        <v>99.971256108077029</v>
      </c>
      <c r="Q30" s="92">
        <v>0</v>
      </c>
      <c r="R30" s="92">
        <v>3411</v>
      </c>
      <c r="S30" s="93">
        <v>3411</v>
      </c>
      <c r="T30" s="92">
        <v>98.073605520414034</v>
      </c>
      <c r="U30" s="93">
        <v>0</v>
      </c>
      <c r="V30" s="93"/>
      <c r="W30" s="93"/>
      <c r="X30" s="93">
        <v>3411</v>
      </c>
      <c r="Y30" s="93"/>
      <c r="Z30" s="93"/>
      <c r="AA30" s="93"/>
      <c r="AB30" s="93"/>
      <c r="AC30" s="93"/>
      <c r="AD30" s="93"/>
      <c r="AE30" s="93"/>
      <c r="AF30" s="93"/>
      <c r="AG30" s="93"/>
      <c r="AH30" s="93"/>
      <c r="AI30" s="93"/>
      <c r="AJ30" s="93"/>
      <c r="AK30" s="93"/>
      <c r="AL30" s="93"/>
      <c r="AM30" s="93"/>
      <c r="AN30" s="134"/>
    </row>
    <row r="31" spans="1:40" x14ac:dyDescent="0.5">
      <c r="A31" s="132">
        <v>7</v>
      </c>
      <c r="B31" s="93" t="s">
        <v>24</v>
      </c>
      <c r="C31" s="219" t="s">
        <v>257</v>
      </c>
      <c r="D31" s="93" t="s">
        <v>64</v>
      </c>
      <c r="E31" s="93">
        <v>20.16</v>
      </c>
      <c r="F31" s="92">
        <v>8362</v>
      </c>
      <c r="G31" s="93">
        <v>3818</v>
      </c>
      <c r="H31" s="133">
        <v>4544</v>
      </c>
      <c r="I31" s="133">
        <v>54.34106673044726</v>
      </c>
      <c r="J31" s="133">
        <v>4544</v>
      </c>
      <c r="K31" s="133"/>
      <c r="L31" s="92"/>
      <c r="M31" s="92"/>
      <c r="N31" s="92"/>
      <c r="O31" s="21">
        <f t="shared" si="2"/>
        <v>4544</v>
      </c>
      <c r="P31" s="92">
        <v>100</v>
      </c>
      <c r="Q31" s="92">
        <v>0</v>
      </c>
      <c r="R31" s="92">
        <v>4468</v>
      </c>
      <c r="S31" s="93">
        <v>4468</v>
      </c>
      <c r="T31" s="92">
        <v>98.327464788732399</v>
      </c>
      <c r="U31" s="93">
        <v>0</v>
      </c>
      <c r="V31" s="93"/>
      <c r="W31" s="93"/>
      <c r="X31" s="93">
        <v>4468</v>
      </c>
      <c r="Y31" s="93"/>
      <c r="Z31" s="93"/>
      <c r="AA31" s="93"/>
      <c r="AB31" s="93"/>
      <c r="AC31" s="93"/>
      <c r="AD31" s="93"/>
      <c r="AE31" s="93"/>
      <c r="AF31" s="93"/>
      <c r="AG31" s="93"/>
      <c r="AH31" s="93"/>
      <c r="AI31" s="93"/>
      <c r="AJ31" s="93"/>
      <c r="AK31" s="93"/>
      <c r="AL31" s="93"/>
      <c r="AM31" s="93"/>
      <c r="AN31" s="134"/>
    </row>
    <row r="32" spans="1:40" x14ac:dyDescent="0.5">
      <c r="A32" s="132">
        <v>8</v>
      </c>
      <c r="B32" s="93" t="s">
        <v>24</v>
      </c>
      <c r="C32" s="219" t="s">
        <v>257</v>
      </c>
      <c r="D32" s="93" t="s">
        <v>64</v>
      </c>
      <c r="E32" s="93">
        <v>18.39</v>
      </c>
      <c r="F32" s="92">
        <v>7259</v>
      </c>
      <c r="G32" s="93">
        <v>2518</v>
      </c>
      <c r="H32" s="133">
        <v>4741</v>
      </c>
      <c r="I32" s="133">
        <v>65.312026449924232</v>
      </c>
      <c r="J32" s="133">
        <v>4741</v>
      </c>
      <c r="K32" s="133"/>
      <c r="L32" s="92" t="s">
        <v>89</v>
      </c>
      <c r="M32" s="92"/>
      <c r="N32" s="92"/>
      <c r="O32" s="21">
        <f t="shared" si="2"/>
        <v>4741</v>
      </c>
      <c r="P32" s="92">
        <v>100</v>
      </c>
      <c r="Q32" s="92">
        <v>0</v>
      </c>
      <c r="R32" s="92">
        <v>4654</v>
      </c>
      <c r="S32" s="93">
        <v>4654</v>
      </c>
      <c r="T32" s="92">
        <v>98.164944104619281</v>
      </c>
      <c r="U32" s="93">
        <v>0</v>
      </c>
      <c r="V32" s="93"/>
      <c r="W32" s="93"/>
      <c r="X32" s="93">
        <v>4654</v>
      </c>
      <c r="Y32" s="93"/>
      <c r="Z32" s="93"/>
      <c r="AA32" s="93"/>
      <c r="AB32" s="93"/>
      <c r="AC32" s="93"/>
      <c r="AD32" s="93"/>
      <c r="AE32" s="93"/>
      <c r="AF32" s="93"/>
      <c r="AG32" s="93"/>
      <c r="AH32" s="93"/>
      <c r="AI32" s="93"/>
      <c r="AJ32" s="93"/>
      <c r="AK32" s="93"/>
      <c r="AL32" s="93"/>
      <c r="AM32" s="93"/>
      <c r="AN32" s="134"/>
    </row>
    <row r="33" spans="1:40" x14ac:dyDescent="0.5">
      <c r="A33" s="132">
        <v>9</v>
      </c>
      <c r="B33" s="93" t="s">
        <v>24</v>
      </c>
      <c r="C33" s="219" t="s">
        <v>257</v>
      </c>
      <c r="D33" s="93" t="s">
        <v>64</v>
      </c>
      <c r="E33" s="93">
        <v>22.36</v>
      </c>
      <c r="F33" s="92">
        <v>5846</v>
      </c>
      <c r="G33" s="93">
        <v>2224</v>
      </c>
      <c r="H33" s="133">
        <v>3622</v>
      </c>
      <c r="I33" s="133">
        <v>61.956893602463225</v>
      </c>
      <c r="J33" s="133">
        <v>3622</v>
      </c>
      <c r="K33" s="133"/>
      <c r="L33" s="92"/>
      <c r="M33" s="92"/>
      <c r="N33" s="92"/>
      <c r="O33" s="21">
        <f t="shared" si="2"/>
        <v>3622</v>
      </c>
      <c r="P33" s="92">
        <v>100</v>
      </c>
      <c r="Q33" s="92">
        <v>0</v>
      </c>
      <c r="R33" s="92">
        <v>3567</v>
      </c>
      <c r="S33" s="93">
        <v>3567</v>
      </c>
      <c r="T33" s="92">
        <v>98.481501932633904</v>
      </c>
      <c r="U33" s="93">
        <v>0</v>
      </c>
      <c r="V33" s="93"/>
      <c r="W33" s="93"/>
      <c r="X33" s="93">
        <v>3567</v>
      </c>
      <c r="Y33" s="93"/>
      <c r="Z33" s="93"/>
      <c r="AA33" s="93"/>
      <c r="AB33" s="93"/>
      <c r="AC33" s="93"/>
      <c r="AD33" s="93"/>
      <c r="AE33" s="93"/>
      <c r="AF33" s="93"/>
      <c r="AG33" s="93"/>
      <c r="AH33" s="93"/>
      <c r="AI33" s="93"/>
      <c r="AJ33" s="93"/>
      <c r="AK33" s="93"/>
      <c r="AL33" s="93"/>
      <c r="AM33" s="93"/>
      <c r="AN33" s="134"/>
    </row>
    <row r="34" spans="1:40" x14ac:dyDescent="0.5">
      <c r="A34" s="132">
        <v>10</v>
      </c>
      <c r="B34" s="93" t="s">
        <v>24</v>
      </c>
      <c r="C34" s="219" t="s">
        <v>257</v>
      </c>
      <c r="D34" s="93" t="s">
        <v>64</v>
      </c>
      <c r="E34" s="93">
        <v>21.52</v>
      </c>
      <c r="F34" s="92">
        <v>5387</v>
      </c>
      <c r="G34" s="93">
        <v>2314</v>
      </c>
      <c r="H34" s="133">
        <v>3073</v>
      </c>
      <c r="I34" s="133">
        <v>57.044737330610729</v>
      </c>
      <c r="J34" s="133">
        <v>3073</v>
      </c>
      <c r="K34" s="133"/>
      <c r="L34" s="92"/>
      <c r="M34" s="92"/>
      <c r="N34" s="92"/>
      <c r="O34" s="21">
        <f t="shared" si="2"/>
        <v>3073</v>
      </c>
      <c r="P34" s="92">
        <v>100</v>
      </c>
      <c r="Q34" s="92">
        <v>0</v>
      </c>
      <c r="R34" s="92">
        <v>3016</v>
      </c>
      <c r="S34" s="93">
        <v>3016</v>
      </c>
      <c r="T34" s="92">
        <v>98.145135047185164</v>
      </c>
      <c r="U34" s="93">
        <v>0</v>
      </c>
      <c r="V34" s="93"/>
      <c r="W34" s="93"/>
      <c r="X34" s="93">
        <v>3016</v>
      </c>
      <c r="Y34" s="93"/>
      <c r="Z34" s="93"/>
      <c r="AA34" s="93"/>
      <c r="AB34" s="93"/>
      <c r="AC34" s="93"/>
      <c r="AD34" s="93"/>
      <c r="AE34" s="93"/>
      <c r="AF34" s="93"/>
      <c r="AG34" s="93"/>
      <c r="AH34" s="93"/>
      <c r="AI34" s="93"/>
      <c r="AJ34" s="93"/>
      <c r="AK34" s="93"/>
      <c r="AL34" s="93"/>
      <c r="AM34" s="93"/>
      <c r="AN34" s="134"/>
    </row>
    <row r="35" spans="1:40" x14ac:dyDescent="0.5">
      <c r="A35" s="132">
        <v>11</v>
      </c>
      <c r="B35" s="93" t="s">
        <v>24</v>
      </c>
      <c r="C35" s="219" t="s">
        <v>257</v>
      </c>
      <c r="D35" s="93" t="s">
        <v>64</v>
      </c>
      <c r="E35" s="93">
        <v>22.05</v>
      </c>
      <c r="F35" s="92">
        <v>9854</v>
      </c>
      <c r="G35" s="93">
        <v>3706</v>
      </c>
      <c r="H35" s="133">
        <v>6148</v>
      </c>
      <c r="I35" s="133">
        <v>62.390907245788505</v>
      </c>
      <c r="J35" s="133">
        <v>6146</v>
      </c>
      <c r="K35" s="133"/>
      <c r="L35" s="92"/>
      <c r="M35" s="92"/>
      <c r="N35" s="92"/>
      <c r="O35" s="21">
        <f t="shared" si="2"/>
        <v>6146</v>
      </c>
      <c r="P35" s="92">
        <v>99.967469095640865</v>
      </c>
      <c r="Q35" s="92">
        <v>0</v>
      </c>
      <c r="R35" s="92">
        <v>6052</v>
      </c>
      <c r="S35" s="93">
        <v>6052</v>
      </c>
      <c r="T35" s="92">
        <v>98.470549951187763</v>
      </c>
      <c r="U35" s="93">
        <v>0</v>
      </c>
      <c r="V35" s="93"/>
      <c r="W35" s="93"/>
      <c r="X35" s="93">
        <v>6052</v>
      </c>
      <c r="Y35" s="93"/>
      <c r="Z35" s="93"/>
      <c r="AA35" s="93"/>
      <c r="AB35" s="93"/>
      <c r="AC35" s="93"/>
      <c r="AD35" s="93"/>
      <c r="AE35" s="93"/>
      <c r="AF35" s="93"/>
      <c r="AG35" s="93"/>
      <c r="AH35" s="93"/>
      <c r="AI35" s="93"/>
      <c r="AJ35" s="93"/>
      <c r="AK35" s="93"/>
      <c r="AL35" s="93"/>
      <c r="AM35" s="93"/>
      <c r="AN35" s="134"/>
    </row>
    <row r="36" spans="1:40" ht="16.149999999999999" thickBot="1" x14ac:dyDescent="0.55000000000000004">
      <c r="A36" s="135">
        <v>12</v>
      </c>
      <c r="B36" s="136" t="s">
        <v>41</v>
      </c>
      <c r="C36" s="136" t="s">
        <v>53</v>
      </c>
      <c r="D36" s="136" t="s">
        <v>64</v>
      </c>
      <c r="E36" s="136" t="s">
        <v>42</v>
      </c>
      <c r="F36" s="137">
        <v>279</v>
      </c>
      <c r="G36" s="136">
        <v>279</v>
      </c>
      <c r="H36" s="138"/>
      <c r="I36" s="138">
        <v>0</v>
      </c>
      <c r="J36" s="138"/>
      <c r="K36" s="138"/>
      <c r="L36" s="137"/>
      <c r="M36" s="137"/>
      <c r="N36" s="137"/>
      <c r="O36" s="125">
        <f t="shared" si="2"/>
        <v>0</v>
      </c>
      <c r="P36" s="137" t="s">
        <v>43</v>
      </c>
      <c r="Q36" s="137">
        <v>0</v>
      </c>
      <c r="R36" s="137">
        <v>0</v>
      </c>
      <c r="S36" s="125">
        <v>0</v>
      </c>
      <c r="T36" s="137" t="s">
        <v>43</v>
      </c>
      <c r="U36" s="126" t="s">
        <v>43</v>
      </c>
      <c r="V36" s="136"/>
      <c r="W36" s="136"/>
      <c r="X36" s="136"/>
      <c r="Y36" s="136"/>
      <c r="Z36" s="136"/>
      <c r="AA36" s="136"/>
      <c r="AB36" s="136"/>
      <c r="AC36" s="136"/>
      <c r="AD36" s="136"/>
      <c r="AE36" s="136"/>
      <c r="AF36" s="136"/>
      <c r="AG36" s="136"/>
      <c r="AH36" s="136"/>
      <c r="AI36" s="136"/>
      <c r="AJ36" s="136"/>
      <c r="AK36" s="136"/>
      <c r="AL36" s="136"/>
      <c r="AM36" s="136"/>
      <c r="AN36" s="139"/>
    </row>
    <row r="37" spans="1:40" x14ac:dyDescent="0.5">
      <c r="A37" s="127">
        <v>1</v>
      </c>
      <c r="B37" s="128" t="s">
        <v>70</v>
      </c>
      <c r="C37" s="128" t="s">
        <v>71</v>
      </c>
      <c r="D37" s="206" t="s">
        <v>64</v>
      </c>
      <c r="E37" s="206" t="s">
        <v>69</v>
      </c>
      <c r="F37" s="207">
        <v>20192</v>
      </c>
      <c r="G37" s="206">
        <v>20134</v>
      </c>
      <c r="H37" s="206">
        <v>0</v>
      </c>
      <c r="I37" s="206">
        <v>0</v>
      </c>
      <c r="J37" s="206"/>
      <c r="K37" s="206"/>
      <c r="L37" s="206"/>
      <c r="M37" s="206"/>
      <c r="N37" s="206"/>
      <c r="O37" s="206">
        <f>K37</f>
        <v>0</v>
      </c>
      <c r="P37" s="207">
        <v>0</v>
      </c>
      <c r="Q37" s="207">
        <v>0</v>
      </c>
      <c r="R37" s="207">
        <v>4.1192576016848754</v>
      </c>
      <c r="S37" s="200" t="s">
        <v>43</v>
      </c>
      <c r="T37" s="200" t="s">
        <v>43</v>
      </c>
      <c r="U37" s="207">
        <v>4.1192576016848754</v>
      </c>
      <c r="V37" s="206"/>
      <c r="W37" s="206"/>
      <c r="X37" s="206"/>
      <c r="Y37" s="206"/>
      <c r="Z37" s="206"/>
      <c r="AA37" s="206"/>
      <c r="AB37" s="206"/>
      <c r="AC37" s="206"/>
      <c r="AD37" s="206"/>
      <c r="AE37" s="206"/>
      <c r="AF37" s="206"/>
      <c r="AG37" s="206"/>
      <c r="AH37" s="206"/>
      <c r="AI37" s="206">
        <v>2</v>
      </c>
      <c r="AJ37" s="206">
        <v>2.1192576016848754</v>
      </c>
      <c r="AK37" s="206"/>
      <c r="AL37" s="206"/>
      <c r="AM37" s="206"/>
      <c r="AN37" s="202"/>
    </row>
    <row r="38" spans="1:40" x14ac:dyDescent="0.5">
      <c r="A38" s="132">
        <v>2</v>
      </c>
      <c r="B38" s="93" t="s">
        <v>70</v>
      </c>
      <c r="C38" s="93" t="s">
        <v>71</v>
      </c>
      <c r="D38" s="93" t="s">
        <v>64</v>
      </c>
      <c r="E38" s="93" t="s">
        <v>69</v>
      </c>
      <c r="F38" s="92">
        <v>0</v>
      </c>
      <c r="G38" s="93">
        <v>0</v>
      </c>
      <c r="H38" s="93">
        <v>0</v>
      </c>
      <c r="I38" s="93" t="e">
        <v>#DIV/0!</v>
      </c>
      <c r="J38" s="93"/>
      <c r="K38" s="93"/>
      <c r="L38" s="93"/>
      <c r="M38" s="93"/>
      <c r="N38" s="93"/>
      <c r="O38" s="93">
        <f t="shared" ref="O38:O59" si="5">K38</f>
        <v>0</v>
      </c>
      <c r="P38" s="92">
        <v>0</v>
      </c>
      <c r="Q38" s="92">
        <v>0</v>
      </c>
      <c r="R38" s="92">
        <v>10.038745387453876</v>
      </c>
      <c r="S38" s="122" t="s">
        <v>43</v>
      </c>
      <c r="T38" s="122" t="s">
        <v>43</v>
      </c>
      <c r="U38" s="92">
        <v>10.038745387453876</v>
      </c>
      <c r="V38" s="93"/>
      <c r="W38" s="93"/>
      <c r="X38" s="93"/>
      <c r="Y38" s="93"/>
      <c r="Z38" s="93"/>
      <c r="AA38" s="93"/>
      <c r="AB38" s="93"/>
      <c r="AC38" s="93"/>
      <c r="AD38" s="93"/>
      <c r="AE38" s="93"/>
      <c r="AF38" s="93"/>
      <c r="AG38" s="93"/>
      <c r="AH38" s="93"/>
      <c r="AI38" s="93">
        <v>3</v>
      </c>
      <c r="AJ38" s="93">
        <v>7.0387453874538748</v>
      </c>
      <c r="AK38" s="93"/>
      <c r="AL38" s="93"/>
      <c r="AM38" s="93"/>
      <c r="AN38" s="134"/>
    </row>
    <row r="39" spans="1:40" x14ac:dyDescent="0.5">
      <c r="A39" s="132">
        <v>3</v>
      </c>
      <c r="B39" s="93" t="s">
        <v>70</v>
      </c>
      <c r="C39" s="93" t="s">
        <v>71</v>
      </c>
      <c r="D39" s="93" t="s">
        <v>64</v>
      </c>
      <c r="E39" s="93" t="s">
        <v>69</v>
      </c>
      <c r="F39" s="92">
        <v>16795</v>
      </c>
      <c r="G39" s="93">
        <v>16752</v>
      </c>
      <c r="H39" s="93">
        <v>0</v>
      </c>
      <c r="I39" s="93">
        <v>0</v>
      </c>
      <c r="J39" s="93"/>
      <c r="K39" s="93"/>
      <c r="L39" s="93"/>
      <c r="M39" s="93"/>
      <c r="N39" s="93"/>
      <c r="O39" s="93">
        <f t="shared" si="5"/>
        <v>0</v>
      </c>
      <c r="P39" s="92">
        <v>0</v>
      </c>
      <c r="Q39" s="92">
        <v>0</v>
      </c>
      <c r="R39" s="92">
        <v>41.062466343564886</v>
      </c>
      <c r="S39" s="122" t="s">
        <v>43</v>
      </c>
      <c r="T39" s="122" t="s">
        <v>43</v>
      </c>
      <c r="U39" s="92">
        <v>41.062466343564886</v>
      </c>
      <c r="V39" s="93"/>
      <c r="W39" s="93"/>
      <c r="X39" s="93"/>
      <c r="Y39" s="93"/>
      <c r="Z39" s="93"/>
      <c r="AA39" s="93"/>
      <c r="AB39" s="93"/>
      <c r="AC39" s="93"/>
      <c r="AD39" s="93"/>
      <c r="AE39" s="93"/>
      <c r="AF39" s="93"/>
      <c r="AG39" s="93"/>
      <c r="AH39" s="93"/>
      <c r="AI39" s="93">
        <v>4</v>
      </c>
      <c r="AJ39" s="93">
        <v>37.062466343564886</v>
      </c>
      <c r="AK39" s="93"/>
      <c r="AL39" s="93"/>
      <c r="AM39" s="93"/>
      <c r="AN39" s="134"/>
    </row>
    <row r="40" spans="1:40" x14ac:dyDescent="0.5">
      <c r="A40" s="132">
        <v>4</v>
      </c>
      <c r="B40" s="93" t="s">
        <v>70</v>
      </c>
      <c r="C40" s="93" t="s">
        <v>71</v>
      </c>
      <c r="D40" s="93" t="s">
        <v>64</v>
      </c>
      <c r="E40" s="93" t="s">
        <v>69</v>
      </c>
      <c r="F40" s="92">
        <v>20896</v>
      </c>
      <c r="G40" s="93">
        <v>20886</v>
      </c>
      <c r="H40" s="93">
        <v>0</v>
      </c>
      <c r="I40" s="93">
        <v>0</v>
      </c>
      <c r="J40" s="93"/>
      <c r="K40" s="93"/>
      <c r="L40" s="93"/>
      <c r="M40" s="93"/>
      <c r="N40" s="93"/>
      <c r="O40" s="93">
        <f t="shared" si="5"/>
        <v>0</v>
      </c>
      <c r="P40" s="92">
        <v>0</v>
      </c>
      <c r="Q40" s="92">
        <v>0</v>
      </c>
      <c r="R40" s="92">
        <v>76.587628865979383</v>
      </c>
      <c r="S40" s="122" t="s">
        <v>43</v>
      </c>
      <c r="T40" s="122" t="s">
        <v>43</v>
      </c>
      <c r="U40" s="92">
        <v>76.587628865979383</v>
      </c>
      <c r="V40" s="93"/>
      <c r="W40" s="93"/>
      <c r="X40" s="93"/>
      <c r="Y40" s="93"/>
      <c r="Z40" s="93"/>
      <c r="AA40" s="93"/>
      <c r="AB40" s="93"/>
      <c r="AC40" s="93"/>
      <c r="AD40" s="93"/>
      <c r="AE40" s="93"/>
      <c r="AF40" s="93"/>
      <c r="AG40" s="93"/>
      <c r="AH40" s="93"/>
      <c r="AI40" s="93">
        <v>5</v>
      </c>
      <c r="AJ40" s="93">
        <v>71.587628865979383</v>
      </c>
      <c r="AK40" s="93"/>
      <c r="AL40" s="93"/>
      <c r="AM40" s="93"/>
      <c r="AN40" s="134"/>
    </row>
    <row r="41" spans="1:40" x14ac:dyDescent="0.5">
      <c r="A41" s="132">
        <v>5</v>
      </c>
      <c r="B41" s="93" t="s">
        <v>70</v>
      </c>
      <c r="C41" s="93" t="s">
        <v>71</v>
      </c>
      <c r="D41" s="93" t="s">
        <v>64</v>
      </c>
      <c r="E41" s="93" t="s">
        <v>69</v>
      </c>
      <c r="F41" s="92">
        <v>15451</v>
      </c>
      <c r="G41" s="93">
        <v>15399</v>
      </c>
      <c r="H41" s="93">
        <v>0</v>
      </c>
      <c r="I41" s="93">
        <v>0</v>
      </c>
      <c r="J41" s="93"/>
      <c r="K41" s="93"/>
      <c r="L41" s="93"/>
      <c r="M41" s="93"/>
      <c r="N41" s="93"/>
      <c r="O41" s="93">
        <f t="shared" si="5"/>
        <v>0</v>
      </c>
      <c r="P41" s="92">
        <v>0</v>
      </c>
      <c r="Q41" s="92">
        <v>0</v>
      </c>
      <c r="R41" s="92">
        <v>94.300068823124562</v>
      </c>
      <c r="S41" s="122" t="s">
        <v>43</v>
      </c>
      <c r="T41" s="122" t="s">
        <v>43</v>
      </c>
      <c r="U41" s="92">
        <v>94.300068823124562</v>
      </c>
      <c r="V41" s="93"/>
      <c r="W41" s="93"/>
      <c r="X41" s="93"/>
      <c r="Y41" s="93"/>
      <c r="Z41" s="93"/>
      <c r="AA41" s="93"/>
      <c r="AB41" s="93"/>
      <c r="AC41" s="93"/>
      <c r="AD41" s="93"/>
      <c r="AE41" s="93"/>
      <c r="AF41" s="93"/>
      <c r="AG41" s="93"/>
      <c r="AH41" s="93"/>
      <c r="AI41" s="93">
        <v>6</v>
      </c>
      <c r="AJ41" s="93">
        <v>88.300068823124562</v>
      </c>
      <c r="AK41" s="93"/>
      <c r="AL41" s="93"/>
      <c r="AM41" s="93"/>
      <c r="AN41" s="134"/>
    </row>
    <row r="42" spans="1:40" x14ac:dyDescent="0.5">
      <c r="A42" s="132">
        <v>6</v>
      </c>
      <c r="B42" s="93" t="s">
        <v>70</v>
      </c>
      <c r="C42" s="93" t="s">
        <v>71</v>
      </c>
      <c r="D42" s="93" t="s">
        <v>64</v>
      </c>
      <c r="E42" s="93" t="s">
        <v>69</v>
      </c>
      <c r="F42" s="92">
        <v>0</v>
      </c>
      <c r="G42" s="93">
        <v>0</v>
      </c>
      <c r="H42" s="93">
        <v>0</v>
      </c>
      <c r="I42" s="93" t="e">
        <v>#DIV/0!</v>
      </c>
      <c r="J42" s="93"/>
      <c r="K42" s="93"/>
      <c r="L42" s="93"/>
      <c r="M42" s="93"/>
      <c r="N42" s="93"/>
      <c r="O42" s="93">
        <f t="shared" si="5"/>
        <v>0</v>
      </c>
      <c r="P42" s="92">
        <v>0</v>
      </c>
      <c r="Q42" s="92">
        <v>0</v>
      </c>
      <c r="R42" s="92">
        <v>56.711075441412525</v>
      </c>
      <c r="S42" s="122" t="s">
        <v>43</v>
      </c>
      <c r="T42" s="122" t="s">
        <v>43</v>
      </c>
      <c r="U42" s="92">
        <v>56.711075441412525</v>
      </c>
      <c r="V42" s="93"/>
      <c r="W42" s="93"/>
      <c r="X42" s="93"/>
      <c r="Y42" s="93"/>
      <c r="Z42" s="93"/>
      <c r="AA42" s="93"/>
      <c r="AB42" s="93"/>
      <c r="AC42" s="93"/>
      <c r="AD42" s="93"/>
      <c r="AE42" s="93"/>
      <c r="AF42" s="93"/>
      <c r="AG42" s="93"/>
      <c r="AH42" s="93"/>
      <c r="AI42" s="93">
        <v>7</v>
      </c>
      <c r="AJ42" s="93">
        <v>49.711075441412525</v>
      </c>
      <c r="AK42" s="93"/>
      <c r="AL42" s="93"/>
      <c r="AM42" s="93"/>
      <c r="AN42" s="134"/>
    </row>
    <row r="43" spans="1:40" x14ac:dyDescent="0.5">
      <c r="A43" s="132">
        <v>7</v>
      </c>
      <c r="B43" s="93" t="s">
        <v>70</v>
      </c>
      <c r="C43" s="93" t="s">
        <v>71</v>
      </c>
      <c r="D43" s="93" t="s">
        <v>64</v>
      </c>
      <c r="E43" s="93" t="s">
        <v>69</v>
      </c>
      <c r="F43" s="92">
        <v>13320</v>
      </c>
      <c r="G43" s="93">
        <v>13203</v>
      </c>
      <c r="H43" s="93">
        <v>117</v>
      </c>
      <c r="I43" s="92">
        <v>0.8783783783783784</v>
      </c>
      <c r="J43" s="93">
        <v>93</v>
      </c>
      <c r="K43" s="93"/>
      <c r="L43" s="93"/>
      <c r="M43" s="93"/>
      <c r="N43" s="93"/>
      <c r="O43" s="93">
        <f t="shared" si="5"/>
        <v>0</v>
      </c>
      <c r="P43" s="92">
        <v>0</v>
      </c>
      <c r="Q43" s="92">
        <v>79.487179487179489</v>
      </c>
      <c r="R43" s="92">
        <v>150.92180312787488</v>
      </c>
      <c r="S43" s="122" t="s">
        <v>43</v>
      </c>
      <c r="T43" s="122" t="s">
        <v>43</v>
      </c>
      <c r="U43" s="92">
        <v>54.943554482724991</v>
      </c>
      <c r="V43" s="93"/>
      <c r="W43" s="93"/>
      <c r="X43" s="93">
        <v>68</v>
      </c>
      <c r="Y43" s="93"/>
      <c r="Z43" s="93"/>
      <c r="AA43" s="93"/>
      <c r="AB43" s="93"/>
      <c r="AC43" s="93"/>
      <c r="AD43" s="93"/>
      <c r="AE43" s="93"/>
      <c r="AF43" s="93"/>
      <c r="AG43" s="93"/>
      <c r="AH43" s="93"/>
      <c r="AI43" s="93">
        <v>8</v>
      </c>
      <c r="AJ43" s="93">
        <v>74.921803127874881</v>
      </c>
      <c r="AK43" s="93"/>
      <c r="AL43" s="93"/>
      <c r="AM43" s="93"/>
      <c r="AN43" s="134"/>
    </row>
    <row r="44" spans="1:40" x14ac:dyDescent="0.5">
      <c r="A44" s="132">
        <v>8</v>
      </c>
      <c r="B44" s="93" t="s">
        <v>70</v>
      </c>
      <c r="C44" s="93" t="s">
        <v>71</v>
      </c>
      <c r="D44" s="93" t="s">
        <v>64</v>
      </c>
      <c r="E44" s="93" t="s">
        <v>69</v>
      </c>
      <c r="F44" s="92">
        <v>4386</v>
      </c>
      <c r="G44" s="93">
        <v>4386</v>
      </c>
      <c r="H44" s="93">
        <v>0</v>
      </c>
      <c r="I44" s="92">
        <v>0</v>
      </c>
      <c r="J44" s="93"/>
      <c r="K44" s="93"/>
      <c r="L44" s="93"/>
      <c r="M44" s="93"/>
      <c r="N44" s="93"/>
      <c r="O44" s="93">
        <f t="shared" si="5"/>
        <v>0</v>
      </c>
      <c r="P44" s="92">
        <v>0</v>
      </c>
      <c r="Q44" s="92">
        <v>0</v>
      </c>
      <c r="R44" s="92">
        <v>83.877049180327873</v>
      </c>
      <c r="S44" s="122" t="s">
        <v>43</v>
      </c>
      <c r="T44" s="122" t="s">
        <v>43</v>
      </c>
      <c r="U44" s="92">
        <v>100</v>
      </c>
      <c r="V44" s="93"/>
      <c r="W44" s="93"/>
      <c r="X44" s="93"/>
      <c r="Y44" s="93"/>
      <c r="Z44" s="93"/>
      <c r="AA44" s="93"/>
      <c r="AB44" s="93"/>
      <c r="AC44" s="93"/>
      <c r="AD44" s="93"/>
      <c r="AE44" s="93"/>
      <c r="AF44" s="93"/>
      <c r="AG44" s="93"/>
      <c r="AH44" s="93"/>
      <c r="AI44" s="93">
        <v>9</v>
      </c>
      <c r="AJ44" s="93">
        <v>74.877049180327873</v>
      </c>
      <c r="AK44" s="93"/>
      <c r="AL44" s="93"/>
      <c r="AM44" s="93"/>
      <c r="AN44" s="134"/>
    </row>
    <row r="45" spans="1:40" x14ac:dyDescent="0.5">
      <c r="A45" s="132">
        <v>9</v>
      </c>
      <c r="B45" s="93" t="s">
        <v>72</v>
      </c>
      <c r="C45" s="93" t="s">
        <v>71</v>
      </c>
      <c r="D45" s="93" t="s">
        <v>64</v>
      </c>
      <c r="E45" s="93" t="s">
        <v>73</v>
      </c>
      <c r="F45" s="92">
        <v>14084</v>
      </c>
      <c r="G45" s="93">
        <v>14017</v>
      </c>
      <c r="H45" s="93">
        <v>0</v>
      </c>
      <c r="I45" s="92">
        <v>0</v>
      </c>
      <c r="J45" s="93"/>
      <c r="K45" s="93"/>
      <c r="L45" s="93"/>
      <c r="M45" s="93"/>
      <c r="N45" s="93"/>
      <c r="O45" s="93">
        <f t="shared" si="5"/>
        <v>0</v>
      </c>
      <c r="P45" s="92">
        <v>0</v>
      </c>
      <c r="Q45" s="92">
        <v>0</v>
      </c>
      <c r="R45" s="92">
        <v>0</v>
      </c>
      <c r="S45" s="122" t="s">
        <v>43</v>
      </c>
      <c r="T45" s="122" t="s">
        <v>43</v>
      </c>
      <c r="U45" s="122" t="s">
        <v>43</v>
      </c>
      <c r="V45" s="93"/>
      <c r="W45" s="93"/>
      <c r="X45" s="93"/>
      <c r="Y45" s="93"/>
      <c r="Z45" s="93"/>
      <c r="AA45" s="93"/>
      <c r="AB45" s="93"/>
      <c r="AC45" s="93"/>
      <c r="AD45" s="93"/>
      <c r="AE45" s="93"/>
      <c r="AF45" s="93"/>
      <c r="AG45" s="93"/>
      <c r="AH45" s="93"/>
      <c r="AI45" s="93"/>
      <c r="AJ45" s="93">
        <v>0</v>
      </c>
      <c r="AK45" s="93"/>
      <c r="AL45" s="93"/>
      <c r="AM45" s="93"/>
      <c r="AN45" s="134"/>
    </row>
    <row r="46" spans="1:40" x14ac:dyDescent="0.5">
      <c r="A46" s="132">
        <v>10</v>
      </c>
      <c r="B46" s="93" t="s">
        <v>72</v>
      </c>
      <c r="C46" s="93" t="s">
        <v>71</v>
      </c>
      <c r="D46" s="93" t="s">
        <v>64</v>
      </c>
      <c r="E46" s="93" t="s">
        <v>74</v>
      </c>
      <c r="F46" s="92">
        <v>9893</v>
      </c>
      <c r="G46" s="93">
        <v>8259</v>
      </c>
      <c r="H46" s="93">
        <v>1634</v>
      </c>
      <c r="I46" s="92">
        <v>16.516729000303247</v>
      </c>
      <c r="J46" s="93"/>
      <c r="K46" s="93">
        <v>1630</v>
      </c>
      <c r="L46" s="93"/>
      <c r="M46" s="93"/>
      <c r="N46" s="93"/>
      <c r="O46" s="93">
        <f t="shared" si="5"/>
        <v>1630</v>
      </c>
      <c r="P46" s="92">
        <v>99.755201958384333</v>
      </c>
      <c r="Q46" s="92">
        <v>0</v>
      </c>
      <c r="R46" s="92"/>
      <c r="S46" s="122" t="s">
        <v>43</v>
      </c>
      <c r="T46" s="92">
        <v>99.938650306748471</v>
      </c>
      <c r="U46" s="122" t="s">
        <v>43</v>
      </c>
      <c r="V46" s="93"/>
      <c r="W46" s="93"/>
      <c r="X46" s="93"/>
      <c r="Y46" s="93"/>
      <c r="Z46" s="93"/>
      <c r="AA46" s="93"/>
      <c r="AB46" s="93">
        <v>1629</v>
      </c>
      <c r="AC46" s="93"/>
      <c r="AD46" s="93"/>
      <c r="AE46" s="93"/>
      <c r="AF46" s="93"/>
      <c r="AG46" s="93"/>
      <c r="AH46" s="93"/>
      <c r="AI46" s="93"/>
      <c r="AJ46" s="93" t="e">
        <v>#DIV/0!</v>
      </c>
      <c r="AK46" s="93"/>
      <c r="AL46" s="93"/>
      <c r="AM46" s="93"/>
      <c r="AN46" s="134"/>
    </row>
    <row r="47" spans="1:40" ht="16.149999999999999" thickBot="1" x14ac:dyDescent="0.55000000000000004">
      <c r="A47" s="135">
        <v>11</v>
      </c>
      <c r="B47" s="136" t="s">
        <v>41</v>
      </c>
      <c r="C47" s="136" t="s">
        <v>53</v>
      </c>
      <c r="D47" s="208" t="s">
        <v>64</v>
      </c>
      <c r="E47" s="208" t="s">
        <v>42</v>
      </c>
      <c r="F47" s="209">
        <v>3932</v>
      </c>
      <c r="G47" s="208">
        <v>3932</v>
      </c>
      <c r="H47" s="208">
        <v>0</v>
      </c>
      <c r="I47" s="209">
        <v>0</v>
      </c>
      <c r="J47" s="208"/>
      <c r="K47" s="208"/>
      <c r="L47" s="208"/>
      <c r="M47" s="208"/>
      <c r="N47" s="208"/>
      <c r="O47" s="128">
        <f t="shared" si="5"/>
        <v>0</v>
      </c>
      <c r="P47" s="209" t="s">
        <v>43</v>
      </c>
      <c r="Q47" s="209">
        <v>0</v>
      </c>
      <c r="R47" s="209">
        <v>0</v>
      </c>
      <c r="S47" s="201" t="s">
        <v>43</v>
      </c>
      <c r="T47" s="209" t="s">
        <v>43</v>
      </c>
      <c r="U47" s="201" t="s">
        <v>43</v>
      </c>
      <c r="V47" s="208"/>
      <c r="W47" s="208"/>
      <c r="X47" s="208"/>
      <c r="Y47" s="208"/>
      <c r="Z47" s="208"/>
      <c r="AA47" s="208"/>
      <c r="AB47" s="208"/>
      <c r="AC47" s="208"/>
      <c r="AD47" s="208"/>
      <c r="AE47" s="208"/>
      <c r="AF47" s="208"/>
      <c r="AG47" s="208"/>
      <c r="AH47" s="208"/>
      <c r="AI47" s="208"/>
      <c r="AJ47" s="208"/>
      <c r="AK47" s="208"/>
      <c r="AL47" s="208"/>
      <c r="AM47" s="208"/>
      <c r="AN47" s="139"/>
    </row>
    <row r="48" spans="1:40" x14ac:dyDescent="0.5">
      <c r="A48" s="140">
        <v>1</v>
      </c>
      <c r="B48" s="130" t="s">
        <v>28</v>
      </c>
      <c r="C48" s="129" t="s">
        <v>257</v>
      </c>
      <c r="D48" s="210" t="s">
        <v>64</v>
      </c>
      <c r="E48" s="210">
        <v>35.1</v>
      </c>
      <c r="F48" s="211">
        <v>8438</v>
      </c>
      <c r="G48" s="210">
        <v>8369</v>
      </c>
      <c r="H48" s="210">
        <v>69</v>
      </c>
      <c r="I48" s="211">
        <v>0.81772931974401519</v>
      </c>
      <c r="J48" s="210"/>
      <c r="K48" s="210">
        <v>62</v>
      </c>
      <c r="L48" s="210"/>
      <c r="M48" s="210"/>
      <c r="N48" s="210"/>
      <c r="O48" s="210">
        <f t="shared" si="5"/>
        <v>62</v>
      </c>
      <c r="P48" s="211">
        <v>89.85507246376811</v>
      </c>
      <c r="Q48" s="211">
        <v>0</v>
      </c>
      <c r="R48" s="211">
        <v>61</v>
      </c>
      <c r="S48" s="210">
        <v>61</v>
      </c>
      <c r="T48" s="211">
        <v>98.387096774193552</v>
      </c>
      <c r="U48" s="210">
        <v>0</v>
      </c>
      <c r="V48" s="130"/>
      <c r="W48" s="130"/>
      <c r="X48" s="130"/>
      <c r="Y48" s="130"/>
      <c r="Z48" s="130"/>
      <c r="AA48" s="130"/>
      <c r="AB48" s="130">
        <v>61</v>
      </c>
      <c r="AC48" s="130"/>
      <c r="AD48" s="130"/>
      <c r="AE48" s="130"/>
      <c r="AF48" s="130"/>
      <c r="AG48" s="130"/>
      <c r="AH48" s="130"/>
      <c r="AI48" s="130"/>
      <c r="AJ48" s="130"/>
      <c r="AK48" s="130"/>
      <c r="AL48" s="130"/>
      <c r="AM48" s="130"/>
      <c r="AN48" s="131"/>
    </row>
    <row r="49" spans="1:40" x14ac:dyDescent="0.5">
      <c r="A49" s="132">
        <v>2</v>
      </c>
      <c r="B49" s="93" t="s">
        <v>28</v>
      </c>
      <c r="C49" s="129" t="s">
        <v>257</v>
      </c>
      <c r="D49" s="93" t="s">
        <v>64</v>
      </c>
      <c r="E49" s="93">
        <v>26.57</v>
      </c>
      <c r="F49" s="92">
        <v>15127</v>
      </c>
      <c r="G49" s="93">
        <v>13071</v>
      </c>
      <c r="H49" s="93">
        <v>2056</v>
      </c>
      <c r="I49" s="92">
        <v>13.591591194552786</v>
      </c>
      <c r="J49" s="93"/>
      <c r="K49" s="93">
        <v>2053</v>
      </c>
      <c r="L49" s="93"/>
      <c r="M49" s="93"/>
      <c r="N49" s="93"/>
      <c r="O49" s="93">
        <f t="shared" si="5"/>
        <v>2053</v>
      </c>
      <c r="P49" s="92">
        <v>99.854085603112836</v>
      </c>
      <c r="Q49" s="92">
        <v>0</v>
      </c>
      <c r="R49" s="92">
        <v>2048</v>
      </c>
      <c r="S49" s="93">
        <v>2048</v>
      </c>
      <c r="T49" s="92">
        <v>99.75645396980029</v>
      </c>
      <c r="U49" s="93">
        <v>0</v>
      </c>
      <c r="V49" s="93"/>
      <c r="W49" s="93"/>
      <c r="X49" s="93"/>
      <c r="Y49" s="93"/>
      <c r="Z49" s="93"/>
      <c r="AA49" s="93"/>
      <c r="AB49" s="93">
        <v>2048</v>
      </c>
      <c r="AC49" s="93"/>
      <c r="AD49" s="93"/>
      <c r="AE49" s="93"/>
      <c r="AF49" s="93"/>
      <c r="AG49" s="93"/>
      <c r="AH49" s="93"/>
      <c r="AI49" s="93"/>
      <c r="AJ49" s="93"/>
      <c r="AK49" s="93"/>
      <c r="AL49" s="93"/>
      <c r="AM49" s="93"/>
      <c r="AN49" s="134"/>
    </row>
    <row r="50" spans="1:40" x14ac:dyDescent="0.5">
      <c r="A50" s="132">
        <v>3</v>
      </c>
      <c r="B50" s="93" t="s">
        <v>28</v>
      </c>
      <c r="C50" s="129" t="s">
        <v>257</v>
      </c>
      <c r="D50" s="93" t="s">
        <v>64</v>
      </c>
      <c r="E50" s="93">
        <v>36.700000000000003</v>
      </c>
      <c r="F50" s="92">
        <v>3732</v>
      </c>
      <c r="G50" s="93">
        <v>3711</v>
      </c>
      <c r="H50" s="93">
        <v>21</v>
      </c>
      <c r="I50" s="92">
        <v>0.56270096463022512</v>
      </c>
      <c r="J50" s="93"/>
      <c r="K50" s="93">
        <v>20</v>
      </c>
      <c r="L50" s="93"/>
      <c r="M50" s="93"/>
      <c r="N50" s="93"/>
      <c r="O50" s="93">
        <f t="shared" si="5"/>
        <v>20</v>
      </c>
      <c r="P50" s="92">
        <v>95.238095238095227</v>
      </c>
      <c r="Q50" s="92">
        <v>0</v>
      </c>
      <c r="R50" s="92">
        <v>20</v>
      </c>
      <c r="S50" s="93">
        <v>20</v>
      </c>
      <c r="T50" s="92">
        <v>100</v>
      </c>
      <c r="U50" s="93">
        <v>0</v>
      </c>
      <c r="V50" s="93"/>
      <c r="W50" s="93"/>
      <c r="X50" s="93"/>
      <c r="Y50" s="93"/>
      <c r="Z50" s="93"/>
      <c r="AA50" s="93"/>
      <c r="AB50" s="93">
        <v>20</v>
      </c>
      <c r="AC50" s="93"/>
      <c r="AD50" s="93"/>
      <c r="AE50" s="93"/>
      <c r="AF50" s="93"/>
      <c r="AG50" s="93"/>
      <c r="AH50" s="93"/>
      <c r="AI50" s="93"/>
      <c r="AJ50" s="93"/>
      <c r="AK50" s="93"/>
      <c r="AL50" s="93"/>
      <c r="AM50" s="93"/>
      <c r="AN50" s="134"/>
    </row>
    <row r="51" spans="1:40" x14ac:dyDescent="0.5">
      <c r="A51" s="132">
        <v>4</v>
      </c>
      <c r="B51" s="93" t="s">
        <v>28</v>
      </c>
      <c r="C51" s="129" t="s">
        <v>257</v>
      </c>
      <c r="D51" s="93" t="s">
        <v>64</v>
      </c>
      <c r="E51" s="93">
        <v>29.6</v>
      </c>
      <c r="F51" s="92">
        <v>4884</v>
      </c>
      <c r="G51" s="93">
        <v>3581</v>
      </c>
      <c r="H51" s="93">
        <v>1303</v>
      </c>
      <c r="I51" s="92">
        <v>26.67895167895168</v>
      </c>
      <c r="J51" s="93"/>
      <c r="K51" s="93">
        <v>1303</v>
      </c>
      <c r="L51" s="93"/>
      <c r="M51" s="93"/>
      <c r="N51" s="93"/>
      <c r="O51" s="93">
        <f t="shared" si="5"/>
        <v>1303</v>
      </c>
      <c r="P51" s="92">
        <v>100</v>
      </c>
      <c r="Q51" s="92">
        <v>0</v>
      </c>
      <c r="R51" s="92">
        <v>1300</v>
      </c>
      <c r="S51" s="93">
        <v>1300</v>
      </c>
      <c r="T51" s="92">
        <v>99.769762087490406</v>
      </c>
      <c r="U51" s="93">
        <v>0</v>
      </c>
      <c r="V51" s="93"/>
      <c r="W51" s="93"/>
      <c r="X51" s="93"/>
      <c r="Y51" s="93"/>
      <c r="Z51" s="93"/>
      <c r="AA51" s="93"/>
      <c r="AB51" s="93">
        <v>1300</v>
      </c>
      <c r="AC51" s="93"/>
      <c r="AD51" s="93"/>
      <c r="AE51" s="93"/>
      <c r="AF51" s="93"/>
      <c r="AG51" s="93"/>
      <c r="AH51" s="93"/>
      <c r="AI51" s="93"/>
      <c r="AJ51" s="93"/>
      <c r="AK51" s="93"/>
      <c r="AL51" s="93"/>
      <c r="AM51" s="93"/>
      <c r="AN51" s="134"/>
    </row>
    <row r="52" spans="1:40" x14ac:dyDescent="0.5">
      <c r="A52" s="132">
        <v>5</v>
      </c>
      <c r="B52" s="93" t="s">
        <v>28</v>
      </c>
      <c r="C52" s="129" t="s">
        <v>257</v>
      </c>
      <c r="D52" s="93" t="s">
        <v>64</v>
      </c>
      <c r="E52" s="93">
        <v>20.96</v>
      </c>
      <c r="F52" s="92">
        <v>14859</v>
      </c>
      <c r="G52" s="93">
        <v>1520</v>
      </c>
      <c r="H52" s="93">
        <v>13339</v>
      </c>
      <c r="I52" s="92">
        <v>89.770509455548833</v>
      </c>
      <c r="J52" s="93"/>
      <c r="K52" s="93">
        <v>13330</v>
      </c>
      <c r="L52" s="93"/>
      <c r="M52" s="93"/>
      <c r="N52" s="93"/>
      <c r="O52" s="93">
        <f t="shared" si="5"/>
        <v>13330</v>
      </c>
      <c r="P52" s="92">
        <v>99.932528675312994</v>
      </c>
      <c r="Q52" s="92">
        <v>0</v>
      </c>
      <c r="R52" s="92">
        <v>13295</v>
      </c>
      <c r="S52" s="93">
        <v>13295</v>
      </c>
      <c r="T52" s="92">
        <v>99.737434358589653</v>
      </c>
      <c r="U52" s="93">
        <v>0</v>
      </c>
      <c r="V52" s="93"/>
      <c r="W52" s="93"/>
      <c r="X52" s="93"/>
      <c r="Y52" s="93"/>
      <c r="Z52" s="93"/>
      <c r="AA52" s="93"/>
      <c r="AB52" s="93">
        <v>13295</v>
      </c>
      <c r="AC52" s="93"/>
      <c r="AD52" s="93"/>
      <c r="AE52" s="93"/>
      <c r="AF52" s="93"/>
      <c r="AG52" s="93"/>
      <c r="AH52" s="93"/>
      <c r="AI52" s="93"/>
      <c r="AJ52" s="93"/>
      <c r="AK52" s="93"/>
      <c r="AL52" s="93"/>
      <c r="AM52" s="93"/>
      <c r="AN52" s="134"/>
    </row>
    <row r="53" spans="1:40" x14ac:dyDescent="0.5">
      <c r="A53" s="132">
        <v>6</v>
      </c>
      <c r="B53" s="93" t="s">
        <v>28</v>
      </c>
      <c r="C53" s="129" t="s">
        <v>257</v>
      </c>
      <c r="D53" s="93" t="s">
        <v>64</v>
      </c>
      <c r="E53" s="93">
        <v>27.31</v>
      </c>
      <c r="F53" s="92">
        <v>6506</v>
      </c>
      <c r="G53" s="93">
        <v>3648</v>
      </c>
      <c r="H53" s="93">
        <v>2858</v>
      </c>
      <c r="I53" s="92">
        <v>43.928681217337839</v>
      </c>
      <c r="J53" s="93"/>
      <c r="K53" s="93">
        <v>2857</v>
      </c>
      <c r="L53" s="93"/>
      <c r="M53" s="93"/>
      <c r="N53" s="93"/>
      <c r="O53" s="93">
        <f t="shared" si="5"/>
        <v>2857</v>
      </c>
      <c r="P53" s="92">
        <v>99.965010496850951</v>
      </c>
      <c r="Q53" s="92">
        <v>0</v>
      </c>
      <c r="R53" s="92">
        <v>2853</v>
      </c>
      <c r="S53" s="93">
        <v>2853</v>
      </c>
      <c r="T53" s="92">
        <v>99.85999299964999</v>
      </c>
      <c r="U53" s="93">
        <v>0</v>
      </c>
      <c r="V53" s="93"/>
      <c r="W53" s="93"/>
      <c r="X53" s="93"/>
      <c r="Y53" s="93"/>
      <c r="Z53" s="93"/>
      <c r="AA53" s="93"/>
      <c r="AB53" s="93">
        <v>2853</v>
      </c>
      <c r="AC53" s="93"/>
      <c r="AD53" s="93"/>
      <c r="AE53" s="93"/>
      <c r="AF53" s="93"/>
      <c r="AG53" s="93"/>
      <c r="AH53" s="93"/>
      <c r="AI53" s="93"/>
      <c r="AJ53" s="93"/>
      <c r="AK53" s="93"/>
      <c r="AL53" s="93"/>
      <c r="AM53" s="93"/>
      <c r="AN53" s="134"/>
    </row>
    <row r="54" spans="1:40" x14ac:dyDescent="0.5">
      <c r="A54" s="132">
        <v>7</v>
      </c>
      <c r="B54" s="93" t="s">
        <v>28</v>
      </c>
      <c r="C54" s="129" t="s">
        <v>257</v>
      </c>
      <c r="D54" s="93" t="s">
        <v>64</v>
      </c>
      <c r="E54" s="93">
        <v>21.16</v>
      </c>
      <c r="F54" s="92">
        <v>13158</v>
      </c>
      <c r="G54" s="93">
        <v>2879</v>
      </c>
      <c r="H54" s="93">
        <v>10279</v>
      </c>
      <c r="I54" s="92">
        <v>78.11977504179967</v>
      </c>
      <c r="J54" s="93"/>
      <c r="K54" s="93">
        <v>10271</v>
      </c>
      <c r="L54" s="93"/>
      <c r="M54" s="93"/>
      <c r="N54" s="93"/>
      <c r="O54" s="93">
        <f t="shared" si="5"/>
        <v>10271</v>
      </c>
      <c r="P54" s="92">
        <v>99.922171417453072</v>
      </c>
      <c r="Q54" s="92">
        <v>0</v>
      </c>
      <c r="R54" s="92">
        <v>10259</v>
      </c>
      <c r="S54" s="93">
        <v>10259</v>
      </c>
      <c r="T54" s="92">
        <v>99.883166196086066</v>
      </c>
      <c r="U54" s="93">
        <v>0</v>
      </c>
      <c r="V54" s="93"/>
      <c r="W54" s="93"/>
      <c r="X54" s="93"/>
      <c r="Y54" s="93"/>
      <c r="Z54" s="93"/>
      <c r="AA54" s="93"/>
      <c r="AB54" s="93">
        <v>10259</v>
      </c>
      <c r="AC54" s="93"/>
      <c r="AD54" s="93"/>
      <c r="AE54" s="93"/>
      <c r="AF54" s="93"/>
      <c r="AG54" s="93"/>
      <c r="AH54" s="93"/>
      <c r="AI54" s="93"/>
      <c r="AJ54" s="93"/>
      <c r="AK54" s="93"/>
      <c r="AL54" s="93"/>
      <c r="AM54" s="93"/>
      <c r="AN54" s="134"/>
    </row>
    <row r="55" spans="1:40" x14ac:dyDescent="0.5">
      <c r="A55" s="132">
        <v>8</v>
      </c>
      <c r="B55" s="93" t="s">
        <v>28</v>
      </c>
      <c r="C55" s="129" t="s">
        <v>257</v>
      </c>
      <c r="D55" s="93" t="s">
        <v>64</v>
      </c>
      <c r="E55" s="93">
        <v>27.95</v>
      </c>
      <c r="F55" s="92">
        <v>4396</v>
      </c>
      <c r="G55" s="93">
        <v>2363</v>
      </c>
      <c r="H55" s="93">
        <v>2033</v>
      </c>
      <c r="I55" s="92">
        <v>46.246587807097363</v>
      </c>
      <c r="J55" s="93"/>
      <c r="K55" s="93">
        <v>2027</v>
      </c>
      <c r="L55" s="93"/>
      <c r="M55" s="93"/>
      <c r="N55" s="93"/>
      <c r="O55" s="93">
        <f t="shared" si="5"/>
        <v>2027</v>
      </c>
      <c r="P55" s="92">
        <v>99.704869650762419</v>
      </c>
      <c r="Q55" s="92">
        <v>0</v>
      </c>
      <c r="R55" s="92">
        <v>2026</v>
      </c>
      <c r="S55" s="93">
        <v>2026</v>
      </c>
      <c r="T55" s="92">
        <v>99.95066600888012</v>
      </c>
      <c r="U55" s="93">
        <v>0</v>
      </c>
      <c r="V55" s="93"/>
      <c r="W55" s="93"/>
      <c r="X55" s="93"/>
      <c r="Y55" s="93"/>
      <c r="Z55" s="93"/>
      <c r="AA55" s="93"/>
      <c r="AB55" s="93">
        <v>2026</v>
      </c>
      <c r="AC55" s="93"/>
      <c r="AD55" s="93"/>
      <c r="AE55" s="93"/>
      <c r="AF55" s="93"/>
      <c r="AG55" s="93"/>
      <c r="AH55" s="93"/>
      <c r="AI55" s="93"/>
      <c r="AJ55" s="93"/>
      <c r="AK55" s="93"/>
      <c r="AL55" s="93"/>
      <c r="AM55" s="93"/>
      <c r="AN55" s="134"/>
    </row>
    <row r="56" spans="1:40" x14ac:dyDescent="0.5">
      <c r="A56" s="132">
        <v>9</v>
      </c>
      <c r="B56" s="93" t="s">
        <v>28</v>
      </c>
      <c r="C56" s="129" t="s">
        <v>257</v>
      </c>
      <c r="D56" s="93" t="s">
        <v>64</v>
      </c>
      <c r="E56" s="93">
        <v>34.700000000000003</v>
      </c>
      <c r="F56" s="92">
        <v>961</v>
      </c>
      <c r="G56" s="93">
        <v>933</v>
      </c>
      <c r="H56" s="93">
        <v>28</v>
      </c>
      <c r="I56" s="92">
        <v>2.9136316337148802</v>
      </c>
      <c r="J56" s="93"/>
      <c r="K56" s="93">
        <v>25</v>
      </c>
      <c r="L56" s="93"/>
      <c r="M56" s="93"/>
      <c r="N56" s="93"/>
      <c r="O56" s="93">
        <f t="shared" si="5"/>
        <v>25</v>
      </c>
      <c r="P56" s="92">
        <v>89.285714285714292</v>
      </c>
      <c r="Q56" s="92">
        <v>0</v>
      </c>
      <c r="R56" s="92">
        <v>25</v>
      </c>
      <c r="S56" s="93">
        <v>25</v>
      </c>
      <c r="T56" s="92">
        <v>100</v>
      </c>
      <c r="U56" s="93">
        <v>0</v>
      </c>
      <c r="V56" s="93"/>
      <c r="W56" s="93"/>
      <c r="X56" s="93"/>
      <c r="Y56" s="93"/>
      <c r="Z56" s="93"/>
      <c r="AA56" s="93"/>
      <c r="AB56" s="93">
        <v>25</v>
      </c>
      <c r="AC56" s="93"/>
      <c r="AD56" s="93"/>
      <c r="AE56" s="93"/>
      <c r="AF56" s="93"/>
      <c r="AG56" s="93"/>
      <c r="AH56" s="93"/>
      <c r="AI56" s="93"/>
      <c r="AJ56" s="93"/>
      <c r="AK56" s="93"/>
      <c r="AL56" s="93"/>
      <c r="AM56" s="93"/>
      <c r="AN56" s="134"/>
    </row>
    <row r="57" spans="1:40" x14ac:dyDescent="0.5">
      <c r="A57" s="132">
        <v>10</v>
      </c>
      <c r="B57" s="93" t="s">
        <v>28</v>
      </c>
      <c r="C57" s="129" t="s">
        <v>257</v>
      </c>
      <c r="D57" s="93" t="s">
        <v>64</v>
      </c>
      <c r="E57" s="93" t="s">
        <v>42</v>
      </c>
      <c r="F57" s="92">
        <v>588</v>
      </c>
      <c r="G57" s="93">
        <v>588</v>
      </c>
      <c r="H57" s="93"/>
      <c r="I57" s="92">
        <v>0</v>
      </c>
      <c r="J57" s="93"/>
      <c r="K57" s="93"/>
      <c r="L57" s="93"/>
      <c r="M57" s="93"/>
      <c r="N57" s="93"/>
      <c r="O57" s="93">
        <f t="shared" si="5"/>
        <v>0</v>
      </c>
      <c r="P57" s="92" t="s">
        <v>43</v>
      </c>
      <c r="Q57" s="92">
        <v>0</v>
      </c>
      <c r="R57" s="92">
        <v>0</v>
      </c>
      <c r="S57" s="92">
        <v>0</v>
      </c>
      <c r="T57" s="92" t="s">
        <v>43</v>
      </c>
      <c r="U57" s="122" t="s">
        <v>43</v>
      </c>
      <c r="V57" s="93"/>
      <c r="W57" s="93"/>
      <c r="X57" s="93"/>
      <c r="Y57" s="93"/>
      <c r="Z57" s="93"/>
      <c r="AA57" s="93"/>
      <c r="AB57" s="93"/>
      <c r="AC57" s="93"/>
      <c r="AD57" s="93"/>
      <c r="AE57" s="93"/>
      <c r="AF57" s="93"/>
      <c r="AG57" s="93"/>
      <c r="AH57" s="93"/>
      <c r="AI57" s="93"/>
      <c r="AJ57" s="93"/>
      <c r="AK57" s="93"/>
      <c r="AL57" s="93"/>
      <c r="AM57" s="93"/>
      <c r="AN57" s="134"/>
    </row>
    <row r="58" spans="1:40" x14ac:dyDescent="0.5">
      <c r="A58" s="132">
        <v>11</v>
      </c>
      <c r="B58" s="93" t="s">
        <v>28</v>
      </c>
      <c r="C58" s="129" t="s">
        <v>257</v>
      </c>
      <c r="D58" s="93" t="s">
        <v>64</v>
      </c>
      <c r="E58" s="93">
        <v>27.26</v>
      </c>
      <c r="F58" s="92">
        <v>8825</v>
      </c>
      <c r="G58" s="93">
        <v>2457</v>
      </c>
      <c r="H58" s="93">
        <v>6368</v>
      </c>
      <c r="I58" s="92">
        <v>72.158640226628904</v>
      </c>
      <c r="J58" s="93"/>
      <c r="K58" s="93">
        <v>6365</v>
      </c>
      <c r="L58" s="93"/>
      <c r="M58" s="93"/>
      <c r="N58" s="93"/>
      <c r="O58" s="93">
        <f t="shared" si="5"/>
        <v>6365</v>
      </c>
      <c r="P58" s="92">
        <v>99.952889447236188</v>
      </c>
      <c r="Q58" s="92">
        <v>0</v>
      </c>
      <c r="R58" s="92">
        <v>6358</v>
      </c>
      <c r="S58" s="93">
        <v>6358</v>
      </c>
      <c r="T58" s="92">
        <v>99.890023566378645</v>
      </c>
      <c r="U58" s="93">
        <v>0</v>
      </c>
      <c r="V58" s="93"/>
      <c r="W58" s="93"/>
      <c r="X58" s="93"/>
      <c r="Y58" s="93"/>
      <c r="Z58" s="93"/>
      <c r="AA58" s="93"/>
      <c r="AB58" s="93">
        <v>6358</v>
      </c>
      <c r="AC58" s="93"/>
      <c r="AD58" s="93"/>
      <c r="AE58" s="93"/>
      <c r="AF58" s="93"/>
      <c r="AG58" s="93"/>
      <c r="AH58" s="93"/>
      <c r="AI58" s="93"/>
      <c r="AJ58" s="93"/>
      <c r="AK58" s="93"/>
      <c r="AL58" s="93"/>
      <c r="AM58" s="93"/>
      <c r="AN58" s="134"/>
    </row>
    <row r="59" spans="1:40" ht="16.149999999999999" thickBot="1" x14ac:dyDescent="0.55000000000000004">
      <c r="A59" s="135">
        <v>12</v>
      </c>
      <c r="B59" s="136" t="s">
        <v>41</v>
      </c>
      <c r="C59" s="136" t="s">
        <v>53</v>
      </c>
      <c r="D59" s="208" t="s">
        <v>64</v>
      </c>
      <c r="E59" s="208" t="s">
        <v>42</v>
      </c>
      <c r="F59" s="209">
        <v>2746</v>
      </c>
      <c r="G59" s="208">
        <v>2726</v>
      </c>
      <c r="H59" s="208">
        <v>20</v>
      </c>
      <c r="I59" s="209">
        <v>0.72833211944646759</v>
      </c>
      <c r="J59" s="208"/>
      <c r="K59" s="208">
        <v>20</v>
      </c>
      <c r="L59" s="208"/>
      <c r="M59" s="208"/>
      <c r="N59" s="208"/>
      <c r="O59" s="128">
        <f t="shared" si="5"/>
        <v>20</v>
      </c>
      <c r="P59" s="209" t="s">
        <v>43</v>
      </c>
      <c r="Q59" s="209">
        <v>0</v>
      </c>
      <c r="R59" s="209">
        <v>20</v>
      </c>
      <c r="S59" s="208">
        <v>20</v>
      </c>
      <c r="T59" s="209" t="s">
        <v>43</v>
      </c>
      <c r="U59" s="208">
        <v>0</v>
      </c>
      <c r="V59" s="136"/>
      <c r="W59" s="136"/>
      <c r="X59" s="136"/>
      <c r="Y59" s="136"/>
      <c r="Z59" s="136"/>
      <c r="AA59" s="136"/>
      <c r="AB59" s="136">
        <v>20</v>
      </c>
      <c r="AC59" s="136"/>
      <c r="AD59" s="136"/>
      <c r="AE59" s="136"/>
      <c r="AF59" s="136"/>
      <c r="AG59" s="136"/>
      <c r="AH59" s="136"/>
      <c r="AI59" s="136"/>
      <c r="AJ59" s="136"/>
      <c r="AK59" s="136"/>
      <c r="AL59" s="136"/>
      <c r="AM59" s="136"/>
      <c r="AN59" s="139"/>
    </row>
    <row r="60" spans="1:40" x14ac:dyDescent="0.5">
      <c r="A60" s="140">
        <v>1</v>
      </c>
      <c r="B60" s="142" t="s">
        <v>83</v>
      </c>
      <c r="C60" s="130" t="s">
        <v>84</v>
      </c>
      <c r="D60" s="143" t="s">
        <v>64</v>
      </c>
      <c r="E60" s="144">
        <v>20.94</v>
      </c>
      <c r="F60" s="145">
        <v>64454</v>
      </c>
      <c r="G60" s="145">
        <v>16089</v>
      </c>
      <c r="H60" s="145">
        <v>48365</v>
      </c>
      <c r="I60" s="146">
        <v>75.038011605175782</v>
      </c>
      <c r="J60" s="145">
        <v>1328</v>
      </c>
      <c r="K60" s="141"/>
      <c r="L60" s="130"/>
      <c r="M60" s="212">
        <v>47021</v>
      </c>
      <c r="N60" s="210"/>
      <c r="O60" s="210">
        <f>M60</f>
        <v>47021</v>
      </c>
      <c r="P60" s="213">
        <v>97.221130983148967</v>
      </c>
      <c r="Q60" s="214">
        <v>2.7457872428408971</v>
      </c>
      <c r="R60" s="215">
        <v>47936</v>
      </c>
      <c r="S60" s="145">
        <v>46935</v>
      </c>
      <c r="T60" s="211">
        <v>99.817102996533464</v>
      </c>
      <c r="U60" s="147">
        <v>2.0882009345794392</v>
      </c>
      <c r="V60" s="130"/>
      <c r="W60" s="130"/>
      <c r="X60" s="145">
        <v>1001</v>
      </c>
      <c r="Y60" s="130"/>
      <c r="Z60" s="130"/>
      <c r="AA60" s="130"/>
      <c r="AB60" s="130"/>
      <c r="AC60" s="130"/>
      <c r="AD60" s="130"/>
      <c r="AE60" s="145">
        <v>46935</v>
      </c>
      <c r="AF60" s="130"/>
      <c r="AG60" s="130"/>
      <c r="AH60" s="130"/>
      <c r="AI60" s="130"/>
      <c r="AJ60" s="130"/>
      <c r="AK60" s="130"/>
      <c r="AL60" s="130"/>
      <c r="AM60" s="130"/>
      <c r="AN60" s="131"/>
    </row>
    <row r="61" spans="1:40" x14ac:dyDescent="0.5">
      <c r="A61" s="132">
        <v>2</v>
      </c>
      <c r="B61" s="148" t="s">
        <v>83</v>
      </c>
      <c r="C61" s="93" t="s">
        <v>84</v>
      </c>
      <c r="D61" s="149" t="s">
        <v>64</v>
      </c>
      <c r="E61" s="150">
        <v>21.26</v>
      </c>
      <c r="F61" s="151">
        <v>62913</v>
      </c>
      <c r="G61" s="151">
        <v>31962</v>
      </c>
      <c r="H61" s="151">
        <v>30951</v>
      </c>
      <c r="I61" s="152">
        <v>49.196509465452294</v>
      </c>
      <c r="J61" s="151">
        <v>1611</v>
      </c>
      <c r="K61" s="92"/>
      <c r="L61" s="93"/>
      <c r="M61" s="151">
        <v>29326</v>
      </c>
      <c r="N61" s="93"/>
      <c r="O61" s="93">
        <f t="shared" ref="O61:O71" si="6">M61</f>
        <v>29326</v>
      </c>
      <c r="P61" s="153">
        <v>94.749765758780001</v>
      </c>
      <c r="Q61" s="83">
        <v>5.205001453911021</v>
      </c>
      <c r="R61" s="154">
        <v>30879</v>
      </c>
      <c r="S61" s="151">
        <v>29268</v>
      </c>
      <c r="T61" s="92">
        <v>99.802223283093511</v>
      </c>
      <c r="U61" s="155">
        <v>5.2171378606820165</v>
      </c>
      <c r="V61" s="93"/>
      <c r="W61" s="93"/>
      <c r="X61" s="151">
        <v>1611</v>
      </c>
      <c r="Y61" s="93"/>
      <c r="Z61" s="93"/>
      <c r="AA61" s="93"/>
      <c r="AB61" s="93"/>
      <c r="AC61" s="93"/>
      <c r="AD61" s="93"/>
      <c r="AE61" s="151">
        <v>29268</v>
      </c>
      <c r="AF61" s="93"/>
      <c r="AG61" s="93"/>
      <c r="AH61" s="93"/>
      <c r="AI61" s="93"/>
      <c r="AJ61" s="93"/>
      <c r="AK61" s="93"/>
      <c r="AL61" s="93"/>
      <c r="AM61" s="93"/>
      <c r="AN61" s="134"/>
    </row>
    <row r="62" spans="1:40" x14ac:dyDescent="0.5">
      <c r="A62" s="132">
        <v>3</v>
      </c>
      <c r="B62" s="148" t="s">
        <v>83</v>
      </c>
      <c r="C62" s="93" t="s">
        <v>84</v>
      </c>
      <c r="D62" s="149" t="s">
        <v>64</v>
      </c>
      <c r="E62" s="150">
        <v>21.74</v>
      </c>
      <c r="F62" s="151">
        <v>30869</v>
      </c>
      <c r="G62" s="151">
        <v>15349</v>
      </c>
      <c r="H62" s="151">
        <v>15520</v>
      </c>
      <c r="I62" s="152">
        <v>50.27697690239399</v>
      </c>
      <c r="J62" s="93"/>
      <c r="K62" s="92"/>
      <c r="L62" s="93"/>
      <c r="M62" s="151">
        <v>15445</v>
      </c>
      <c r="N62" s="93"/>
      <c r="O62" s="93">
        <f t="shared" si="6"/>
        <v>15445</v>
      </c>
      <c r="P62" s="153">
        <v>99.516752577319593</v>
      </c>
      <c r="Q62" s="83">
        <v>0</v>
      </c>
      <c r="R62" s="154">
        <v>15418</v>
      </c>
      <c r="S62" s="151">
        <v>15418</v>
      </c>
      <c r="T62" s="92">
        <v>99.825186144383295</v>
      </c>
      <c r="U62" s="155">
        <v>0</v>
      </c>
      <c r="V62" s="93"/>
      <c r="W62" s="93"/>
      <c r="X62" s="93"/>
      <c r="Y62" s="93"/>
      <c r="Z62" s="93"/>
      <c r="AA62" s="93"/>
      <c r="AB62" s="93"/>
      <c r="AC62" s="93"/>
      <c r="AD62" s="93"/>
      <c r="AE62" s="151">
        <v>15418</v>
      </c>
      <c r="AF62" s="93"/>
      <c r="AG62" s="93"/>
      <c r="AH62" s="93"/>
      <c r="AI62" s="93"/>
      <c r="AJ62" s="93"/>
      <c r="AK62" s="93"/>
      <c r="AL62" s="93"/>
      <c r="AM62" s="93"/>
      <c r="AN62" s="134"/>
    </row>
    <row r="63" spans="1:40" x14ac:dyDescent="0.5">
      <c r="A63" s="132">
        <v>4</v>
      </c>
      <c r="B63" s="148" t="s">
        <v>83</v>
      </c>
      <c r="C63" s="93" t="s">
        <v>84</v>
      </c>
      <c r="D63" s="149" t="s">
        <v>64</v>
      </c>
      <c r="E63" s="150">
        <v>22.14</v>
      </c>
      <c r="F63" s="151">
        <v>61884</v>
      </c>
      <c r="G63" s="151">
        <v>18449</v>
      </c>
      <c r="H63" s="151">
        <v>43435</v>
      </c>
      <c r="I63" s="152">
        <v>70.18777066770086</v>
      </c>
      <c r="J63" s="151">
        <v>3560</v>
      </c>
      <c r="K63" s="92"/>
      <c r="L63" s="93"/>
      <c r="M63" s="151">
        <v>39863</v>
      </c>
      <c r="N63" s="93"/>
      <c r="O63" s="93">
        <f t="shared" si="6"/>
        <v>39863</v>
      </c>
      <c r="P63" s="153">
        <v>91.776217336249573</v>
      </c>
      <c r="Q63" s="83">
        <v>8.1961551743985268</v>
      </c>
      <c r="R63" s="154">
        <v>42538</v>
      </c>
      <c r="S63" s="151">
        <v>39793</v>
      </c>
      <c r="T63" s="92">
        <v>99.824398565085417</v>
      </c>
      <c r="U63" s="155">
        <v>6.453053740185247</v>
      </c>
      <c r="V63" s="93"/>
      <c r="W63" s="93"/>
      <c r="X63" s="93"/>
      <c r="Y63" s="151">
        <v>1040</v>
      </c>
      <c r="Z63" s="151">
        <v>985</v>
      </c>
      <c r="AA63" s="151">
        <v>720</v>
      </c>
      <c r="AB63" s="93"/>
      <c r="AC63" s="93"/>
      <c r="AD63" s="93"/>
      <c r="AE63" s="151">
        <v>39793</v>
      </c>
      <c r="AF63" s="93"/>
      <c r="AG63" s="93"/>
      <c r="AH63" s="93"/>
      <c r="AI63" s="93"/>
      <c r="AJ63" s="93"/>
      <c r="AK63" s="93"/>
      <c r="AL63" s="93"/>
      <c r="AM63" s="93"/>
      <c r="AN63" s="134"/>
    </row>
    <row r="64" spans="1:40" x14ac:dyDescent="0.5">
      <c r="A64" s="132">
        <v>5</v>
      </c>
      <c r="B64" s="148" t="s">
        <v>83</v>
      </c>
      <c r="C64" s="93" t="s">
        <v>84</v>
      </c>
      <c r="D64" s="149" t="s">
        <v>64</v>
      </c>
      <c r="E64" s="150">
        <v>23.55</v>
      </c>
      <c r="F64" s="151">
        <v>29851</v>
      </c>
      <c r="G64" s="151">
        <v>10198</v>
      </c>
      <c r="H64" s="151">
        <v>19653</v>
      </c>
      <c r="I64" s="152">
        <v>65.836990385581714</v>
      </c>
      <c r="J64" s="151">
        <v>1480</v>
      </c>
      <c r="K64" s="92"/>
      <c r="L64" s="93"/>
      <c r="M64" s="151">
        <v>18156</v>
      </c>
      <c r="N64" s="93"/>
      <c r="O64" s="93">
        <f t="shared" si="6"/>
        <v>18156</v>
      </c>
      <c r="P64" s="153">
        <v>92.382842314150508</v>
      </c>
      <c r="Q64" s="83">
        <v>7.5306568971658274</v>
      </c>
      <c r="R64" s="154">
        <v>19334</v>
      </c>
      <c r="S64" s="151">
        <v>18128</v>
      </c>
      <c r="T64" s="92">
        <v>99.845781009032834</v>
      </c>
      <c r="U64" s="155">
        <v>6.2377159408296263</v>
      </c>
      <c r="V64" s="93"/>
      <c r="W64" s="93"/>
      <c r="X64" s="93"/>
      <c r="Y64" s="151">
        <v>216</v>
      </c>
      <c r="Z64" s="151">
        <v>188</v>
      </c>
      <c r="AA64" s="151">
        <v>802</v>
      </c>
      <c r="AB64" s="93"/>
      <c r="AC64" s="93"/>
      <c r="AD64" s="93"/>
      <c r="AE64" s="151">
        <v>18128</v>
      </c>
      <c r="AF64" s="93"/>
      <c r="AG64" s="93"/>
      <c r="AH64" s="93"/>
      <c r="AI64" s="93"/>
      <c r="AJ64" s="93"/>
      <c r="AK64" s="93"/>
      <c r="AL64" s="93"/>
      <c r="AM64" s="93"/>
      <c r="AN64" s="134"/>
    </row>
    <row r="65" spans="1:40" x14ac:dyDescent="0.5">
      <c r="A65" s="132">
        <v>6</v>
      </c>
      <c r="B65" s="148" t="s">
        <v>83</v>
      </c>
      <c r="C65" s="93" t="s">
        <v>84</v>
      </c>
      <c r="D65" s="149" t="s">
        <v>64</v>
      </c>
      <c r="E65" s="150">
        <v>24.52</v>
      </c>
      <c r="F65" s="151">
        <v>38971</v>
      </c>
      <c r="G65" s="151">
        <v>13012</v>
      </c>
      <c r="H65" s="151">
        <v>25959</v>
      </c>
      <c r="I65" s="152">
        <v>66.611069769828845</v>
      </c>
      <c r="J65" s="93"/>
      <c r="K65" s="92"/>
      <c r="L65" s="93"/>
      <c r="M65" s="151">
        <v>25924</v>
      </c>
      <c r="N65" s="93"/>
      <c r="O65" s="93">
        <f t="shared" si="6"/>
        <v>25924</v>
      </c>
      <c r="P65" s="153">
        <v>99.865172002003149</v>
      </c>
      <c r="Q65" s="83">
        <v>0</v>
      </c>
      <c r="R65" s="154">
        <v>25871</v>
      </c>
      <c r="S65" s="151">
        <v>25871</v>
      </c>
      <c r="T65" s="92">
        <v>99.795556241320782</v>
      </c>
      <c r="U65" s="155">
        <v>0</v>
      </c>
      <c r="V65" s="93"/>
      <c r="W65" s="93"/>
      <c r="X65" s="93"/>
      <c r="Y65" s="93"/>
      <c r="Z65" s="93"/>
      <c r="AA65" s="93"/>
      <c r="AB65" s="93"/>
      <c r="AC65" s="93"/>
      <c r="AD65" s="93"/>
      <c r="AE65" s="151">
        <v>25871</v>
      </c>
      <c r="AF65" s="93"/>
      <c r="AG65" s="93"/>
      <c r="AH65" s="93"/>
      <c r="AI65" s="93"/>
      <c r="AJ65" s="93"/>
      <c r="AK65" s="93"/>
      <c r="AL65" s="93"/>
      <c r="AM65" s="93"/>
      <c r="AN65" s="134"/>
    </row>
    <row r="66" spans="1:40" x14ac:dyDescent="0.5">
      <c r="A66" s="132">
        <v>7</v>
      </c>
      <c r="B66" s="148" t="s">
        <v>83</v>
      </c>
      <c r="C66" s="93" t="s">
        <v>85</v>
      </c>
      <c r="D66" s="149" t="s">
        <v>64</v>
      </c>
      <c r="E66" s="150">
        <v>30.67</v>
      </c>
      <c r="F66" s="151">
        <v>12560</v>
      </c>
      <c r="G66" s="151">
        <v>7391</v>
      </c>
      <c r="H66" s="151">
        <v>5169</v>
      </c>
      <c r="I66" s="152">
        <v>41.154458598726116</v>
      </c>
      <c r="J66" s="151">
        <v>1901</v>
      </c>
      <c r="K66" s="92"/>
      <c r="L66" s="93"/>
      <c r="M66" s="151">
        <v>3267</v>
      </c>
      <c r="N66" s="93"/>
      <c r="O66" s="93">
        <f t="shared" si="6"/>
        <v>3267</v>
      </c>
      <c r="P66" s="153">
        <v>63.203714451538019</v>
      </c>
      <c r="Q66" s="83">
        <v>36.776939446701491</v>
      </c>
      <c r="R66" s="154">
        <v>4985</v>
      </c>
      <c r="S66" s="151">
        <v>706</v>
      </c>
      <c r="T66" s="92">
        <v>21.610039791857975</v>
      </c>
      <c r="U66" s="155">
        <v>85.837512537612838</v>
      </c>
      <c r="V66" s="151">
        <v>64</v>
      </c>
      <c r="W66" s="151">
        <v>264</v>
      </c>
      <c r="X66" s="151">
        <v>125</v>
      </c>
      <c r="Y66" s="151">
        <v>341</v>
      </c>
      <c r="Z66" s="151">
        <v>315</v>
      </c>
      <c r="AA66" s="151">
        <v>610</v>
      </c>
      <c r="AB66" s="93"/>
      <c r="AC66" s="93"/>
      <c r="AD66" s="93"/>
      <c r="AE66" s="151">
        <v>706</v>
      </c>
      <c r="AF66" s="93"/>
      <c r="AG66" s="93"/>
      <c r="AH66" s="93"/>
      <c r="AI66" s="93"/>
      <c r="AJ66" s="93"/>
      <c r="AK66" s="151">
        <v>2560</v>
      </c>
      <c r="AL66" s="93"/>
      <c r="AM66" s="93"/>
      <c r="AN66" s="134"/>
    </row>
    <row r="67" spans="1:40" x14ac:dyDescent="0.5">
      <c r="A67" s="132">
        <v>8</v>
      </c>
      <c r="B67" s="148" t="s">
        <v>83</v>
      </c>
      <c r="C67" s="93" t="s">
        <v>85</v>
      </c>
      <c r="D67" s="149" t="s">
        <v>64</v>
      </c>
      <c r="E67" s="150">
        <v>33.93</v>
      </c>
      <c r="F67" s="151">
        <v>6614</v>
      </c>
      <c r="G67" s="151">
        <v>4906</v>
      </c>
      <c r="H67" s="151">
        <v>1708</v>
      </c>
      <c r="I67" s="152">
        <v>25.824009676443904</v>
      </c>
      <c r="J67" s="151">
        <v>1584</v>
      </c>
      <c r="K67" s="92"/>
      <c r="L67" s="93"/>
      <c r="M67" s="151">
        <v>124</v>
      </c>
      <c r="N67" s="93"/>
      <c r="O67" s="93">
        <f t="shared" si="6"/>
        <v>124</v>
      </c>
      <c r="P67" s="153">
        <v>7.2599531615925059</v>
      </c>
      <c r="Q67" s="83">
        <v>92.740046838407494</v>
      </c>
      <c r="R67" s="154">
        <v>1354</v>
      </c>
      <c r="S67" s="151">
        <v>124</v>
      </c>
      <c r="T67" s="92">
        <v>100</v>
      </c>
      <c r="U67" s="155">
        <v>90.84194977843427</v>
      </c>
      <c r="V67" s="93"/>
      <c r="W67" s="93">
        <v>40</v>
      </c>
      <c r="X67" s="93">
        <v>69</v>
      </c>
      <c r="Y67" s="93">
        <v>460</v>
      </c>
      <c r="Z67" s="93">
        <v>93</v>
      </c>
      <c r="AA67" s="93">
        <v>568</v>
      </c>
      <c r="AB67" s="93"/>
      <c r="AC67" s="93"/>
      <c r="AD67" s="93"/>
      <c r="AE67" s="151">
        <v>124</v>
      </c>
      <c r="AF67" s="93"/>
      <c r="AG67" s="93"/>
      <c r="AH67" s="93"/>
      <c r="AI67" s="93"/>
      <c r="AJ67" s="93"/>
      <c r="AK67" s="93"/>
      <c r="AL67" s="93"/>
      <c r="AM67" s="93"/>
      <c r="AN67" s="134"/>
    </row>
    <row r="68" spans="1:40" x14ac:dyDescent="0.5">
      <c r="A68" s="132">
        <v>9</v>
      </c>
      <c r="B68" s="148" t="s">
        <v>83</v>
      </c>
      <c r="C68" s="93" t="s">
        <v>85</v>
      </c>
      <c r="D68" s="149" t="s">
        <v>64</v>
      </c>
      <c r="E68" s="150">
        <v>41.78</v>
      </c>
      <c r="F68" s="151">
        <v>7549</v>
      </c>
      <c r="G68" s="151">
        <v>6323</v>
      </c>
      <c r="H68" s="151">
        <v>1226</v>
      </c>
      <c r="I68" s="152">
        <v>16.24056166379653</v>
      </c>
      <c r="J68" s="151">
        <v>1169</v>
      </c>
      <c r="K68" s="92"/>
      <c r="L68" s="93"/>
      <c r="M68" s="93">
        <v>51</v>
      </c>
      <c r="N68" s="93"/>
      <c r="O68" s="93">
        <f t="shared" si="6"/>
        <v>51</v>
      </c>
      <c r="P68" s="153">
        <v>4.1598694942903753</v>
      </c>
      <c r="Q68" s="83">
        <v>95.350734094616641</v>
      </c>
      <c r="R68" s="154">
        <v>791</v>
      </c>
      <c r="S68" s="93">
        <v>50</v>
      </c>
      <c r="T68" s="92">
        <v>98.039215686274503</v>
      </c>
      <c r="U68" s="155">
        <v>93.678887484197219</v>
      </c>
      <c r="V68" s="93"/>
      <c r="W68" s="93"/>
      <c r="X68" s="93">
        <v>105</v>
      </c>
      <c r="Y68" s="93"/>
      <c r="Z68" s="93">
        <v>91</v>
      </c>
      <c r="AA68" s="93">
        <v>545</v>
      </c>
      <c r="AB68" s="93"/>
      <c r="AC68" s="93"/>
      <c r="AD68" s="93"/>
      <c r="AE68" s="93">
        <v>50</v>
      </c>
      <c r="AF68" s="93"/>
      <c r="AG68" s="93"/>
      <c r="AH68" s="93"/>
      <c r="AI68" s="93"/>
      <c r="AJ68" s="93"/>
      <c r="AK68" s="93"/>
      <c r="AL68" s="93"/>
      <c r="AM68" s="93"/>
      <c r="AN68" s="134"/>
    </row>
    <row r="69" spans="1:40" x14ac:dyDescent="0.5">
      <c r="A69" s="132">
        <v>10</v>
      </c>
      <c r="B69" s="78" t="s">
        <v>41</v>
      </c>
      <c r="C69" s="93" t="s">
        <v>86</v>
      </c>
      <c r="D69" s="149" t="s">
        <v>64</v>
      </c>
      <c r="E69" s="156" t="s">
        <v>42</v>
      </c>
      <c r="F69" s="151">
        <v>10535</v>
      </c>
      <c r="G69" s="151">
        <v>9467</v>
      </c>
      <c r="H69" s="151">
        <v>1068</v>
      </c>
      <c r="I69" s="152">
        <v>10.137636449928809</v>
      </c>
      <c r="J69" s="93">
        <v>989</v>
      </c>
      <c r="K69" s="92"/>
      <c r="L69" s="93"/>
      <c r="M69" s="93">
        <v>67</v>
      </c>
      <c r="N69" s="93"/>
      <c r="O69" s="93">
        <f t="shared" si="6"/>
        <v>67</v>
      </c>
      <c r="P69" s="92" t="s">
        <v>43</v>
      </c>
      <c r="Q69" s="83">
        <v>92.602996254681642</v>
      </c>
      <c r="R69" s="154">
        <v>970</v>
      </c>
      <c r="S69" s="93">
        <v>67</v>
      </c>
      <c r="T69" s="92">
        <v>100</v>
      </c>
      <c r="U69" s="155">
        <v>93.092783505154642</v>
      </c>
      <c r="V69" s="93">
        <v>53</v>
      </c>
      <c r="W69" s="93"/>
      <c r="X69" s="93"/>
      <c r="Y69" s="93">
        <v>348</v>
      </c>
      <c r="Z69" s="93">
        <v>222</v>
      </c>
      <c r="AA69" s="93">
        <v>280</v>
      </c>
      <c r="AB69" s="93"/>
      <c r="AC69" s="93"/>
      <c r="AD69" s="93"/>
      <c r="AE69" s="93">
        <v>67</v>
      </c>
      <c r="AF69" s="93"/>
      <c r="AG69" s="93"/>
      <c r="AH69" s="93"/>
      <c r="AI69" s="93"/>
      <c r="AJ69" s="93"/>
      <c r="AK69" s="93"/>
      <c r="AL69" s="93"/>
      <c r="AM69" s="93"/>
      <c r="AN69" s="134"/>
    </row>
    <row r="70" spans="1:40" x14ac:dyDescent="0.5">
      <c r="A70" s="132">
        <v>11</v>
      </c>
      <c r="B70" s="78" t="s">
        <v>41</v>
      </c>
      <c r="C70" s="93" t="s">
        <v>86</v>
      </c>
      <c r="D70" s="149" t="s">
        <v>64</v>
      </c>
      <c r="E70" s="156" t="s">
        <v>42</v>
      </c>
      <c r="F70" s="151">
        <v>29545</v>
      </c>
      <c r="G70" s="151">
        <v>23868</v>
      </c>
      <c r="H70" s="151">
        <v>5677</v>
      </c>
      <c r="I70" s="152">
        <v>19.21475715011</v>
      </c>
      <c r="J70" s="93">
        <v>3788</v>
      </c>
      <c r="K70" s="92"/>
      <c r="L70" s="93"/>
      <c r="M70" s="151">
        <v>1869</v>
      </c>
      <c r="N70" s="93"/>
      <c r="O70" s="93">
        <f t="shared" si="6"/>
        <v>1869</v>
      </c>
      <c r="P70" s="92" t="s">
        <v>43</v>
      </c>
      <c r="Q70" s="83">
        <v>66.725383124889902</v>
      </c>
      <c r="R70" s="154">
        <v>5069</v>
      </c>
      <c r="S70" s="92">
        <v>0</v>
      </c>
      <c r="T70" s="92">
        <v>0</v>
      </c>
      <c r="U70" s="155">
        <v>100</v>
      </c>
      <c r="V70" s="93"/>
      <c r="W70" s="93"/>
      <c r="X70" s="93"/>
      <c r="Y70" s="93">
        <v>1551</v>
      </c>
      <c r="Z70" s="93">
        <v>834</v>
      </c>
      <c r="AA70" s="93">
        <v>1019</v>
      </c>
      <c r="AB70" s="93"/>
      <c r="AC70" s="93"/>
      <c r="AD70" s="93"/>
      <c r="AE70" s="93"/>
      <c r="AF70" s="93"/>
      <c r="AG70" s="93"/>
      <c r="AH70" s="93"/>
      <c r="AI70" s="157"/>
      <c r="AJ70" s="93">
        <v>1665</v>
      </c>
      <c r="AK70" s="93"/>
      <c r="AL70" s="93"/>
      <c r="AM70" s="93"/>
      <c r="AN70" s="134"/>
    </row>
    <row r="71" spans="1:40" ht="16.149999999999999" thickBot="1" x14ac:dyDescent="0.55000000000000004">
      <c r="A71" s="185">
        <v>12</v>
      </c>
      <c r="B71" s="86" t="s">
        <v>41</v>
      </c>
      <c r="C71" s="186" t="s">
        <v>53</v>
      </c>
      <c r="D71" s="120" t="s">
        <v>64</v>
      </c>
      <c r="E71" s="187" t="s">
        <v>42</v>
      </c>
      <c r="F71" s="188">
        <v>15957</v>
      </c>
      <c r="G71" s="188">
        <v>12644</v>
      </c>
      <c r="H71" s="188">
        <v>3313</v>
      </c>
      <c r="I71" s="189">
        <v>20.762048004010779</v>
      </c>
      <c r="J71" s="186">
        <v>3193</v>
      </c>
      <c r="K71" s="190"/>
      <c r="L71" s="186"/>
      <c r="M71" s="206">
        <v>113</v>
      </c>
      <c r="N71" s="206"/>
      <c r="O71" s="128">
        <f t="shared" si="6"/>
        <v>113</v>
      </c>
      <c r="P71" s="209" t="s">
        <v>43</v>
      </c>
      <c r="Q71" s="216">
        <v>96.377905221853311</v>
      </c>
      <c r="R71" s="217">
        <v>1716</v>
      </c>
      <c r="S71" s="92">
        <v>0</v>
      </c>
      <c r="T71" s="207">
        <v>0</v>
      </c>
      <c r="U71" s="191">
        <v>100</v>
      </c>
      <c r="V71" s="186">
        <v>232</v>
      </c>
      <c r="W71" s="186"/>
      <c r="X71" s="186"/>
      <c r="Y71" s="186">
        <v>708</v>
      </c>
      <c r="Z71" s="186"/>
      <c r="AA71" s="186">
        <v>664</v>
      </c>
      <c r="AB71" s="186"/>
      <c r="AC71" s="186"/>
      <c r="AD71" s="186"/>
      <c r="AE71" s="186"/>
      <c r="AF71" s="186"/>
      <c r="AG71" s="186"/>
      <c r="AH71" s="186"/>
      <c r="AI71" s="192"/>
      <c r="AJ71" s="186">
        <v>112</v>
      </c>
      <c r="AK71" s="186"/>
      <c r="AL71" s="186"/>
      <c r="AM71" s="186"/>
      <c r="AN71" s="193"/>
    </row>
    <row r="72" spans="1:40" x14ac:dyDescent="0.5">
      <c r="A72" s="140">
        <v>1</v>
      </c>
      <c r="B72" s="130" t="s">
        <v>253</v>
      </c>
      <c r="C72" s="130" t="s">
        <v>80</v>
      </c>
      <c r="D72" s="130" t="s">
        <v>64</v>
      </c>
      <c r="E72" s="130">
        <v>16.95</v>
      </c>
      <c r="F72" s="130">
        <v>22605</v>
      </c>
      <c r="G72" s="130">
        <v>4029</v>
      </c>
      <c r="H72" s="130">
        <v>18576</v>
      </c>
      <c r="I72" s="141">
        <v>82.176509621765092</v>
      </c>
      <c r="J72" s="130"/>
      <c r="K72" s="130"/>
      <c r="L72" s="130"/>
      <c r="M72" s="210"/>
      <c r="N72" s="210">
        <v>18571</v>
      </c>
      <c r="O72" s="210">
        <f>N72</f>
        <v>18571</v>
      </c>
      <c r="P72" s="218">
        <v>99.973083548664945</v>
      </c>
      <c r="Q72" s="210">
        <v>0</v>
      </c>
      <c r="R72" s="210">
        <v>18475</v>
      </c>
      <c r="S72" s="130">
        <v>18269</v>
      </c>
      <c r="T72" s="218">
        <v>98.373808626352925</v>
      </c>
      <c r="U72" s="183">
        <v>1.115020297699594</v>
      </c>
      <c r="V72" s="130"/>
      <c r="W72" s="130"/>
      <c r="X72" s="130"/>
      <c r="Y72" s="130"/>
      <c r="Z72" s="130"/>
      <c r="AA72" s="130"/>
      <c r="AB72" s="130"/>
      <c r="AC72" s="130"/>
      <c r="AD72" s="130"/>
      <c r="AE72" s="130"/>
      <c r="AF72" s="130"/>
      <c r="AG72" s="130"/>
      <c r="AH72" s="130"/>
      <c r="AI72" s="130"/>
      <c r="AJ72" s="130"/>
      <c r="AK72" s="130"/>
      <c r="AL72" s="130"/>
      <c r="AM72" s="130">
        <v>18269</v>
      </c>
      <c r="AN72" s="131">
        <v>206</v>
      </c>
    </row>
    <row r="73" spans="1:40" x14ac:dyDescent="0.5">
      <c r="A73" s="132">
        <v>2</v>
      </c>
      <c r="B73" s="93" t="s">
        <v>253</v>
      </c>
      <c r="C73" s="93" t="s">
        <v>80</v>
      </c>
      <c r="D73" s="93" t="s">
        <v>64</v>
      </c>
      <c r="E73" s="93">
        <v>17.14</v>
      </c>
      <c r="F73" s="93">
        <v>32069</v>
      </c>
      <c r="G73" s="93">
        <v>20594</v>
      </c>
      <c r="H73" s="93">
        <v>11475</v>
      </c>
      <c r="I73" s="92">
        <v>35.782219589011191</v>
      </c>
      <c r="J73" s="93"/>
      <c r="K73" s="93"/>
      <c r="L73" s="93"/>
      <c r="M73" s="93"/>
      <c r="N73" s="93">
        <v>11473</v>
      </c>
      <c r="O73" s="93">
        <f t="shared" ref="O73:O83" si="7">N73</f>
        <v>11473</v>
      </c>
      <c r="P73" s="82">
        <v>99.982570806100213</v>
      </c>
      <c r="Q73" s="93">
        <v>0</v>
      </c>
      <c r="R73" s="93">
        <v>11442</v>
      </c>
      <c r="S73" s="93">
        <v>11442</v>
      </c>
      <c r="T73" s="82">
        <v>99.729800400941343</v>
      </c>
      <c r="U73" s="93">
        <v>0</v>
      </c>
      <c r="V73" s="93"/>
      <c r="W73" s="93"/>
      <c r="X73" s="93"/>
      <c r="Y73" s="93"/>
      <c r="Z73" s="93"/>
      <c r="AA73" s="93"/>
      <c r="AB73" s="93"/>
      <c r="AC73" s="93"/>
      <c r="AD73" s="93"/>
      <c r="AE73" s="93"/>
      <c r="AF73" s="93"/>
      <c r="AG73" s="93"/>
      <c r="AH73" s="93"/>
      <c r="AI73" s="93"/>
      <c r="AJ73" s="93"/>
      <c r="AK73" s="93"/>
      <c r="AL73" s="93"/>
      <c r="AM73" s="93">
        <v>11442</v>
      </c>
      <c r="AN73" s="134"/>
    </row>
    <row r="74" spans="1:40" x14ac:dyDescent="0.5">
      <c r="A74" s="132">
        <v>3</v>
      </c>
      <c r="B74" s="93" t="s">
        <v>253</v>
      </c>
      <c r="C74" s="93" t="s">
        <v>80</v>
      </c>
      <c r="D74" s="93" t="s">
        <v>64</v>
      </c>
      <c r="E74" s="93">
        <v>20.11</v>
      </c>
      <c r="F74" s="93">
        <v>53737</v>
      </c>
      <c r="G74" s="93">
        <v>33806</v>
      </c>
      <c r="H74" s="93">
        <v>19931</v>
      </c>
      <c r="I74" s="92">
        <v>37.089900813219941</v>
      </c>
      <c r="J74" s="93">
        <v>904</v>
      </c>
      <c r="K74" s="93"/>
      <c r="L74" s="93"/>
      <c r="M74" s="93"/>
      <c r="N74" s="93">
        <v>18687</v>
      </c>
      <c r="O74" s="93">
        <f t="shared" si="7"/>
        <v>18687</v>
      </c>
      <c r="P74" s="82">
        <v>93.758466710150017</v>
      </c>
      <c r="Q74" s="82">
        <v>4.5356479855501481</v>
      </c>
      <c r="R74" s="93">
        <v>18657</v>
      </c>
      <c r="S74" s="93">
        <v>18657</v>
      </c>
      <c r="T74" s="82">
        <v>99.839460587574251</v>
      </c>
      <c r="U74" s="93">
        <v>0</v>
      </c>
      <c r="V74" s="93"/>
      <c r="W74" s="93"/>
      <c r="X74" s="93"/>
      <c r="Y74" s="93"/>
      <c r="Z74" s="93"/>
      <c r="AA74" s="93"/>
      <c r="AB74" s="93"/>
      <c r="AC74" s="93"/>
      <c r="AD74" s="93"/>
      <c r="AE74" s="93"/>
      <c r="AF74" s="93"/>
      <c r="AG74" s="93"/>
      <c r="AH74" s="93"/>
      <c r="AI74" s="93"/>
      <c r="AJ74" s="93"/>
      <c r="AK74" s="93"/>
      <c r="AL74" s="93"/>
      <c r="AM74" s="93">
        <v>18657</v>
      </c>
      <c r="AN74" s="134"/>
    </row>
    <row r="75" spans="1:40" x14ac:dyDescent="0.5">
      <c r="A75" s="132">
        <v>4</v>
      </c>
      <c r="B75" s="78" t="s">
        <v>41</v>
      </c>
      <c r="C75" s="93" t="s">
        <v>81</v>
      </c>
      <c r="D75" s="93" t="s">
        <v>64</v>
      </c>
      <c r="E75" s="93" t="s">
        <v>69</v>
      </c>
      <c r="F75" s="93">
        <v>34491</v>
      </c>
      <c r="G75" s="93">
        <v>34406</v>
      </c>
      <c r="H75" s="93">
        <v>0</v>
      </c>
      <c r="I75" s="92">
        <v>0</v>
      </c>
      <c r="J75" s="93"/>
      <c r="K75" s="93"/>
      <c r="L75" s="93"/>
      <c r="M75" s="93"/>
      <c r="N75" s="93"/>
      <c r="O75" s="93">
        <f t="shared" si="7"/>
        <v>0</v>
      </c>
      <c r="P75" s="82" t="s">
        <v>43</v>
      </c>
      <c r="Q75" s="93">
        <v>0</v>
      </c>
      <c r="R75" s="93">
        <v>0</v>
      </c>
      <c r="S75" s="93">
        <v>0</v>
      </c>
      <c r="T75" s="93" t="s">
        <v>43</v>
      </c>
      <c r="U75" s="122" t="s">
        <v>43</v>
      </c>
      <c r="V75" s="93"/>
      <c r="W75" s="93"/>
      <c r="X75" s="93"/>
      <c r="Y75" s="93"/>
      <c r="Z75" s="93"/>
      <c r="AA75" s="93"/>
      <c r="AB75" s="93"/>
      <c r="AC75" s="93"/>
      <c r="AD75" s="93"/>
      <c r="AE75" s="93"/>
      <c r="AF75" s="93"/>
      <c r="AG75" s="93"/>
      <c r="AH75" s="93"/>
      <c r="AI75" s="93"/>
      <c r="AJ75" s="93"/>
      <c r="AK75" s="93"/>
      <c r="AL75" s="93"/>
      <c r="AM75" s="93"/>
      <c r="AN75" s="134"/>
    </row>
    <row r="76" spans="1:40" x14ac:dyDescent="0.5">
      <c r="A76" s="132">
        <v>5</v>
      </c>
      <c r="B76" s="93" t="s">
        <v>253</v>
      </c>
      <c r="C76" s="93" t="s">
        <v>80</v>
      </c>
      <c r="D76" s="93" t="s">
        <v>64</v>
      </c>
      <c r="E76" s="93">
        <v>16.18</v>
      </c>
      <c r="F76" s="93">
        <v>21196</v>
      </c>
      <c r="G76" s="93">
        <v>5053</v>
      </c>
      <c r="H76" s="93">
        <v>16143</v>
      </c>
      <c r="I76" s="92">
        <v>76.160596338931867</v>
      </c>
      <c r="J76" s="93"/>
      <c r="K76" s="93"/>
      <c r="L76" s="93"/>
      <c r="M76" s="93"/>
      <c r="N76" s="93">
        <v>16142</v>
      </c>
      <c r="O76" s="93">
        <f t="shared" si="7"/>
        <v>16142</v>
      </c>
      <c r="P76" s="82">
        <v>99.993805364554305</v>
      </c>
      <c r="Q76" s="93">
        <v>0</v>
      </c>
      <c r="R76" s="93">
        <v>16099</v>
      </c>
      <c r="S76" s="93">
        <v>16099</v>
      </c>
      <c r="T76" s="82">
        <v>99.73361417420395</v>
      </c>
      <c r="U76" s="93">
        <v>0</v>
      </c>
      <c r="V76" s="93"/>
      <c r="W76" s="93"/>
      <c r="X76" s="93"/>
      <c r="Y76" s="93"/>
      <c r="Z76" s="93"/>
      <c r="AA76" s="93"/>
      <c r="AB76" s="93"/>
      <c r="AC76" s="93"/>
      <c r="AD76" s="93"/>
      <c r="AE76" s="93"/>
      <c r="AF76" s="93"/>
      <c r="AG76" s="93"/>
      <c r="AH76" s="93"/>
      <c r="AI76" s="93"/>
      <c r="AJ76" s="93"/>
      <c r="AK76" s="93"/>
      <c r="AL76" s="93"/>
      <c r="AM76" s="93">
        <v>16099</v>
      </c>
      <c r="AN76" s="134"/>
    </row>
    <row r="77" spans="1:40" x14ac:dyDescent="0.5">
      <c r="A77" s="132">
        <v>6</v>
      </c>
      <c r="B77" s="93" t="s">
        <v>253</v>
      </c>
      <c r="C77" s="93" t="s">
        <v>80</v>
      </c>
      <c r="D77" s="93" t="s">
        <v>64</v>
      </c>
      <c r="E77" s="93">
        <v>16.41</v>
      </c>
      <c r="F77" s="93">
        <v>17286</v>
      </c>
      <c r="G77" s="93">
        <v>5720</v>
      </c>
      <c r="H77" s="93">
        <v>11566</v>
      </c>
      <c r="I77" s="92">
        <v>66.909637857225505</v>
      </c>
      <c r="J77" s="93"/>
      <c r="K77" s="93"/>
      <c r="L77" s="93"/>
      <c r="M77" s="93"/>
      <c r="N77" s="93">
        <v>11564</v>
      </c>
      <c r="O77" s="93">
        <f t="shared" si="7"/>
        <v>11564</v>
      </c>
      <c r="P77" s="82">
        <v>99.982707937056887</v>
      </c>
      <c r="Q77" s="93">
        <v>0</v>
      </c>
      <c r="R77" s="93">
        <v>11536</v>
      </c>
      <c r="S77" s="93">
        <v>11536</v>
      </c>
      <c r="T77" s="82">
        <v>99.757869249394673</v>
      </c>
      <c r="U77" s="93">
        <v>0</v>
      </c>
      <c r="V77" s="93"/>
      <c r="W77" s="93"/>
      <c r="X77" s="93"/>
      <c r="Y77" s="93"/>
      <c r="Z77" s="93"/>
      <c r="AA77" s="93"/>
      <c r="AB77" s="93"/>
      <c r="AC77" s="93"/>
      <c r="AD77" s="93"/>
      <c r="AE77" s="93"/>
      <c r="AF77" s="93"/>
      <c r="AG77" s="93"/>
      <c r="AH77" s="93"/>
      <c r="AI77" s="93"/>
      <c r="AJ77" s="93"/>
      <c r="AK77" s="93"/>
      <c r="AL77" s="93"/>
      <c r="AM77" s="93">
        <v>11536</v>
      </c>
      <c r="AN77" s="134"/>
    </row>
    <row r="78" spans="1:40" x14ac:dyDescent="0.5">
      <c r="A78" s="132">
        <v>7</v>
      </c>
      <c r="B78" s="93" t="s">
        <v>253</v>
      </c>
      <c r="C78" s="93" t="s">
        <v>80</v>
      </c>
      <c r="D78" s="93" t="s">
        <v>64</v>
      </c>
      <c r="E78" s="93">
        <v>16.87</v>
      </c>
      <c r="F78" s="93">
        <v>16880</v>
      </c>
      <c r="G78" s="93">
        <v>3939</v>
      </c>
      <c r="H78" s="93">
        <v>12941</v>
      </c>
      <c r="I78" s="92">
        <v>76.664691943127963</v>
      </c>
      <c r="J78" s="93"/>
      <c r="K78" s="93"/>
      <c r="L78" s="93"/>
      <c r="M78" s="93"/>
      <c r="N78" s="93">
        <v>12940</v>
      </c>
      <c r="O78" s="93">
        <f t="shared" si="7"/>
        <v>12940</v>
      </c>
      <c r="P78" s="82">
        <v>99.992272621899389</v>
      </c>
      <c r="Q78" s="93">
        <v>0</v>
      </c>
      <c r="R78" s="93">
        <v>12925</v>
      </c>
      <c r="S78" s="93">
        <v>12925</v>
      </c>
      <c r="T78" s="82">
        <v>99.884080370942812</v>
      </c>
      <c r="U78" s="93">
        <v>0</v>
      </c>
      <c r="V78" s="93"/>
      <c r="W78" s="93"/>
      <c r="X78" s="93"/>
      <c r="Y78" s="93"/>
      <c r="Z78" s="93"/>
      <c r="AA78" s="93"/>
      <c r="AB78" s="93"/>
      <c r="AC78" s="93"/>
      <c r="AD78" s="93"/>
      <c r="AE78" s="93"/>
      <c r="AF78" s="93"/>
      <c r="AG78" s="93"/>
      <c r="AH78" s="93"/>
      <c r="AI78" s="93"/>
      <c r="AJ78" s="93"/>
      <c r="AK78" s="93"/>
      <c r="AL78" s="93"/>
      <c r="AM78" s="93">
        <v>12925</v>
      </c>
      <c r="AN78" s="134"/>
    </row>
    <row r="79" spans="1:40" x14ac:dyDescent="0.5">
      <c r="A79" s="132">
        <v>8</v>
      </c>
      <c r="B79" s="93" t="s">
        <v>253</v>
      </c>
      <c r="C79" s="93" t="s">
        <v>80</v>
      </c>
      <c r="D79" s="93" t="s">
        <v>64</v>
      </c>
      <c r="E79" s="93">
        <v>18.2</v>
      </c>
      <c r="F79" s="93">
        <v>15953</v>
      </c>
      <c r="G79" s="93">
        <v>3977</v>
      </c>
      <c r="H79" s="93">
        <v>11976</v>
      </c>
      <c r="I79" s="92">
        <v>75.070519651476204</v>
      </c>
      <c r="J79" s="93"/>
      <c r="K79" s="93"/>
      <c r="L79" s="93"/>
      <c r="M79" s="93"/>
      <c r="N79" s="93">
        <v>11976</v>
      </c>
      <c r="O79" s="93">
        <f t="shared" si="7"/>
        <v>11976</v>
      </c>
      <c r="P79" s="82">
        <v>100</v>
      </c>
      <c r="Q79" s="93">
        <v>0</v>
      </c>
      <c r="R79" s="93">
        <v>11939</v>
      </c>
      <c r="S79" s="93">
        <v>11939</v>
      </c>
      <c r="T79" s="82">
        <v>99.69104876419506</v>
      </c>
      <c r="U79" s="93">
        <v>0</v>
      </c>
      <c r="V79" s="93"/>
      <c r="W79" s="93"/>
      <c r="X79" s="93"/>
      <c r="Y79" s="93"/>
      <c r="Z79" s="93"/>
      <c r="AA79" s="93"/>
      <c r="AB79" s="93"/>
      <c r="AC79" s="93"/>
      <c r="AD79" s="93"/>
      <c r="AE79" s="93"/>
      <c r="AF79" s="93"/>
      <c r="AG79" s="93"/>
      <c r="AH79" s="93"/>
      <c r="AI79" s="93"/>
      <c r="AJ79" s="93"/>
      <c r="AK79" s="93"/>
      <c r="AL79" s="93"/>
      <c r="AM79" s="93">
        <v>11939</v>
      </c>
      <c r="AN79" s="134"/>
    </row>
    <row r="80" spans="1:40" x14ac:dyDescent="0.5">
      <c r="A80" s="132">
        <v>9</v>
      </c>
      <c r="B80" s="93" t="s">
        <v>253</v>
      </c>
      <c r="C80" s="93" t="s">
        <v>80</v>
      </c>
      <c r="D80" s="93" t="s">
        <v>64</v>
      </c>
      <c r="E80" s="93">
        <v>18.45</v>
      </c>
      <c r="F80" s="93">
        <v>18653</v>
      </c>
      <c r="G80" s="93">
        <v>4843</v>
      </c>
      <c r="H80" s="93">
        <v>13810</v>
      </c>
      <c r="I80" s="92">
        <v>74.036348040529674</v>
      </c>
      <c r="J80" s="93"/>
      <c r="K80" s="93"/>
      <c r="L80" s="93"/>
      <c r="M80" s="93"/>
      <c r="N80" s="93">
        <v>13807</v>
      </c>
      <c r="O80" s="93">
        <f t="shared" si="7"/>
        <v>13807</v>
      </c>
      <c r="P80" s="82">
        <v>99.978276611151344</v>
      </c>
      <c r="Q80" s="93">
        <v>0</v>
      </c>
      <c r="R80" s="93">
        <v>13751</v>
      </c>
      <c r="S80" s="93">
        <v>13751</v>
      </c>
      <c r="T80" s="82">
        <v>99.594408633301938</v>
      </c>
      <c r="U80" s="93">
        <v>0</v>
      </c>
      <c r="V80" s="93"/>
      <c r="W80" s="93"/>
      <c r="X80" s="93"/>
      <c r="Y80" s="93"/>
      <c r="Z80" s="93"/>
      <c r="AA80" s="93"/>
      <c r="AB80" s="93"/>
      <c r="AC80" s="93"/>
      <c r="AD80" s="93"/>
      <c r="AE80" s="93"/>
      <c r="AF80" s="93"/>
      <c r="AG80" s="93"/>
      <c r="AH80" s="93"/>
      <c r="AI80" s="93"/>
      <c r="AJ80" s="93"/>
      <c r="AK80" s="93"/>
      <c r="AL80" s="93"/>
      <c r="AM80" s="93">
        <v>13751</v>
      </c>
      <c r="AN80" s="134"/>
    </row>
    <row r="81" spans="1:40" x14ac:dyDescent="0.5">
      <c r="A81" s="132">
        <v>10</v>
      </c>
      <c r="B81" s="93" t="s">
        <v>253</v>
      </c>
      <c r="C81" s="93" t="s">
        <v>80</v>
      </c>
      <c r="D81" s="93" t="s">
        <v>64</v>
      </c>
      <c r="E81" s="93">
        <v>17.760000000000002</v>
      </c>
      <c r="F81" s="93">
        <v>13837</v>
      </c>
      <c r="G81" s="93">
        <v>3225</v>
      </c>
      <c r="H81" s="93">
        <v>10612</v>
      </c>
      <c r="I81" s="92">
        <v>76.692924766929252</v>
      </c>
      <c r="J81" s="93"/>
      <c r="K81" s="93"/>
      <c r="L81" s="93"/>
      <c r="M81" s="93"/>
      <c r="N81" s="93">
        <v>10610</v>
      </c>
      <c r="O81" s="93">
        <f t="shared" si="7"/>
        <v>10610</v>
      </c>
      <c r="P81" s="82">
        <v>99.981153411232569</v>
      </c>
      <c r="Q81" s="93">
        <v>0</v>
      </c>
      <c r="R81" s="93">
        <v>10585</v>
      </c>
      <c r="S81" s="93">
        <v>10585</v>
      </c>
      <c r="T81" s="82">
        <v>99.764373232799244</v>
      </c>
      <c r="U81" s="93">
        <v>0</v>
      </c>
      <c r="V81" s="93"/>
      <c r="W81" s="93"/>
      <c r="X81" s="93"/>
      <c r="Y81" s="93"/>
      <c r="Z81" s="93"/>
      <c r="AA81" s="93"/>
      <c r="AB81" s="93"/>
      <c r="AC81" s="93"/>
      <c r="AD81" s="93"/>
      <c r="AE81" s="93"/>
      <c r="AF81" s="93"/>
      <c r="AG81" s="93"/>
      <c r="AH81" s="93"/>
      <c r="AI81" s="93"/>
      <c r="AJ81" s="93"/>
      <c r="AK81" s="93"/>
      <c r="AL81" s="93"/>
      <c r="AM81" s="93">
        <v>10585</v>
      </c>
      <c r="AN81" s="134"/>
    </row>
    <row r="82" spans="1:40" x14ac:dyDescent="0.5">
      <c r="A82" s="132">
        <v>11</v>
      </c>
      <c r="B82" s="93" t="s">
        <v>253</v>
      </c>
      <c r="C82" s="93" t="s">
        <v>80</v>
      </c>
      <c r="D82" s="93" t="s">
        <v>64</v>
      </c>
      <c r="E82" s="93">
        <v>16.489999999999998</v>
      </c>
      <c r="F82" s="93">
        <v>25068</v>
      </c>
      <c r="G82" s="93">
        <v>7068</v>
      </c>
      <c r="H82" s="93">
        <v>18000</v>
      </c>
      <c r="I82" s="92">
        <v>71.804691239827662</v>
      </c>
      <c r="J82" s="93"/>
      <c r="K82" s="93"/>
      <c r="L82" s="93"/>
      <c r="M82" s="93"/>
      <c r="N82" s="93">
        <v>17997</v>
      </c>
      <c r="O82" s="93">
        <f t="shared" si="7"/>
        <v>17997</v>
      </c>
      <c r="P82" s="82">
        <v>99.983333333333334</v>
      </c>
      <c r="Q82" s="93">
        <v>0</v>
      </c>
      <c r="R82" s="93">
        <v>17942</v>
      </c>
      <c r="S82" s="93">
        <v>17942</v>
      </c>
      <c r="T82" s="82">
        <v>99.694393510029442</v>
      </c>
      <c r="U82" s="93">
        <v>0</v>
      </c>
      <c r="V82" s="93"/>
      <c r="W82" s="93"/>
      <c r="X82" s="93"/>
      <c r="Y82" s="93"/>
      <c r="Z82" s="93"/>
      <c r="AA82" s="93"/>
      <c r="AB82" s="93"/>
      <c r="AC82" s="93"/>
      <c r="AD82" s="93"/>
      <c r="AE82" s="93"/>
      <c r="AF82" s="93"/>
      <c r="AG82" s="93"/>
      <c r="AH82" s="93"/>
      <c r="AI82" s="93"/>
      <c r="AJ82" s="93"/>
      <c r="AK82" s="93"/>
      <c r="AL82" s="93"/>
      <c r="AM82" s="93">
        <v>17942</v>
      </c>
      <c r="AN82" s="134"/>
    </row>
    <row r="83" spans="1:40" ht="16.149999999999999" thickBot="1" x14ac:dyDescent="0.55000000000000004">
      <c r="A83" s="135">
        <v>12</v>
      </c>
      <c r="B83" s="158" t="s">
        <v>41</v>
      </c>
      <c r="C83" s="136" t="s">
        <v>53</v>
      </c>
      <c r="D83" s="136" t="s">
        <v>64</v>
      </c>
      <c r="E83" s="136" t="s">
        <v>69</v>
      </c>
      <c r="F83" s="136">
        <v>5033</v>
      </c>
      <c r="G83" s="136">
        <v>5003</v>
      </c>
      <c r="H83" s="136">
        <v>30</v>
      </c>
      <c r="I83" s="137">
        <v>0.59606596463341943</v>
      </c>
      <c r="J83" s="136"/>
      <c r="K83" s="136"/>
      <c r="L83" s="136"/>
      <c r="M83" s="208"/>
      <c r="N83" s="208">
        <v>30</v>
      </c>
      <c r="O83" s="128">
        <f t="shared" si="7"/>
        <v>30</v>
      </c>
      <c r="P83" s="208" t="s">
        <v>43</v>
      </c>
      <c r="Q83" s="208">
        <v>0</v>
      </c>
      <c r="R83" s="208">
        <v>30</v>
      </c>
      <c r="S83" s="136">
        <v>30</v>
      </c>
      <c r="T83" s="208">
        <v>100</v>
      </c>
      <c r="U83" s="136">
        <v>0</v>
      </c>
      <c r="V83" s="136"/>
      <c r="W83" s="136"/>
      <c r="X83" s="136"/>
      <c r="Y83" s="136"/>
      <c r="Z83" s="136"/>
      <c r="AA83" s="136"/>
      <c r="AB83" s="136"/>
      <c r="AC83" s="136"/>
      <c r="AD83" s="136"/>
      <c r="AE83" s="136"/>
      <c r="AF83" s="136"/>
      <c r="AG83" s="136"/>
      <c r="AH83" s="136"/>
      <c r="AI83" s="136"/>
      <c r="AJ83" s="136"/>
      <c r="AK83" s="136"/>
      <c r="AL83" s="136"/>
      <c r="AM83" s="136">
        <v>30</v>
      </c>
      <c r="AN83" s="139"/>
    </row>
  </sheetData>
  <mergeCells count="4">
    <mergeCell ref="V3:Z3"/>
    <mergeCell ref="AB3:AD3"/>
    <mergeCell ref="AE3:AL3"/>
    <mergeCell ref="AM3:AN3"/>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102A2-1127-4B29-AB8B-240CAE2280E3}">
  <dimension ref="A5:N31"/>
  <sheetViews>
    <sheetView tabSelected="1" topLeftCell="A4" zoomScale="85" zoomScaleNormal="85" workbookViewId="0">
      <selection activeCell="G21" sqref="G21"/>
    </sheetView>
  </sheetViews>
  <sheetFormatPr defaultRowHeight="15.75" x14ac:dyDescent="0.5"/>
  <cols>
    <col min="1" max="1" width="49.796875" style="40" customWidth="1"/>
    <col min="2" max="6" width="9.06640625" style="40"/>
    <col min="7" max="7" width="33.33203125" style="40" customWidth="1"/>
    <col min="8" max="8" width="32.06640625" style="40" customWidth="1"/>
    <col min="9" max="10" width="16.73046875" style="40" customWidth="1"/>
    <col min="11" max="16384" width="9.06640625" style="40"/>
  </cols>
  <sheetData>
    <row r="5" spans="1:14" ht="16.149999999999999" thickBot="1" x14ac:dyDescent="0.55000000000000004"/>
    <row r="6" spans="1:14" ht="69.400000000000006" customHeight="1" thickBot="1" x14ac:dyDescent="0.55000000000000004">
      <c r="A6" s="12"/>
      <c r="B6" s="244" t="s">
        <v>252</v>
      </c>
      <c r="C6" s="244"/>
      <c r="D6" s="244"/>
      <c r="E6" s="244"/>
      <c r="F6" s="244"/>
      <c r="G6" s="96"/>
      <c r="H6" s="245" t="s">
        <v>207</v>
      </c>
      <c r="I6" s="184" t="s">
        <v>208</v>
      </c>
      <c r="J6" s="249" t="s">
        <v>258</v>
      </c>
      <c r="K6" s="247" t="s">
        <v>259</v>
      </c>
      <c r="L6" s="247"/>
      <c r="M6" s="247"/>
      <c r="N6" s="248"/>
    </row>
    <row r="7" spans="1:14" x14ac:dyDescent="0.5">
      <c r="A7" s="159" t="s">
        <v>209</v>
      </c>
      <c r="B7" s="160" t="s">
        <v>210</v>
      </c>
      <c r="C7" s="161" t="s">
        <v>211</v>
      </c>
      <c r="D7" s="162" t="s">
        <v>79</v>
      </c>
      <c r="E7" s="162" t="s">
        <v>212</v>
      </c>
      <c r="F7" s="162" t="s">
        <v>213</v>
      </c>
      <c r="G7" s="163" t="s">
        <v>214</v>
      </c>
      <c r="H7" s="246"/>
      <c r="I7" s="164" t="s">
        <v>210</v>
      </c>
      <c r="J7" s="250"/>
      <c r="K7" s="165" t="s">
        <v>22</v>
      </c>
      <c r="L7" s="165" t="s">
        <v>24</v>
      </c>
      <c r="M7" s="166" t="s">
        <v>26</v>
      </c>
      <c r="N7" s="167" t="s">
        <v>27</v>
      </c>
    </row>
    <row r="8" spans="1:14" x14ac:dyDescent="0.5">
      <c r="A8" s="159" t="s">
        <v>215</v>
      </c>
      <c r="B8" s="168">
        <v>18.95</v>
      </c>
      <c r="C8" s="169">
        <v>30.24</v>
      </c>
      <c r="D8" s="170">
        <v>35.54</v>
      </c>
      <c r="E8" s="170">
        <v>33.36</v>
      </c>
      <c r="F8" s="170">
        <v>39.840000000000003</v>
      </c>
      <c r="G8" s="171" t="s">
        <v>216</v>
      </c>
      <c r="H8" s="196" t="s">
        <v>217</v>
      </c>
      <c r="I8" s="172">
        <v>22657</v>
      </c>
      <c r="J8" s="100">
        <v>5152</v>
      </c>
      <c r="K8" s="20">
        <v>128</v>
      </c>
      <c r="L8" s="20">
        <v>242</v>
      </c>
      <c r="M8" s="20">
        <v>207</v>
      </c>
      <c r="N8" s="173">
        <v>4575</v>
      </c>
    </row>
    <row r="9" spans="1:14" ht="16.149999999999999" thickBot="1" x14ac:dyDescent="0.55000000000000004">
      <c r="A9" s="159" t="s">
        <v>218</v>
      </c>
      <c r="B9" s="168">
        <v>22.07</v>
      </c>
      <c r="C9" s="169">
        <v>26.9</v>
      </c>
      <c r="D9" s="170">
        <v>35.06</v>
      </c>
      <c r="E9" s="170">
        <v>29.15</v>
      </c>
      <c r="F9" s="174" t="s">
        <v>219</v>
      </c>
      <c r="G9" s="171" t="s">
        <v>216</v>
      </c>
      <c r="H9" s="196" t="s">
        <v>220</v>
      </c>
      <c r="I9" s="172">
        <v>0</v>
      </c>
      <c r="J9" s="100">
        <v>23299</v>
      </c>
      <c r="K9" s="20">
        <v>842</v>
      </c>
      <c r="L9" s="20">
        <v>313</v>
      </c>
      <c r="M9" s="20">
        <v>7193</v>
      </c>
      <c r="N9" s="173">
        <v>14951</v>
      </c>
    </row>
    <row r="10" spans="1:14" ht="16.149999999999999" thickBot="1" x14ac:dyDescent="0.55000000000000004">
      <c r="A10" s="159" t="s">
        <v>221</v>
      </c>
      <c r="B10" s="168">
        <v>22.57</v>
      </c>
      <c r="C10" s="169">
        <v>24.68</v>
      </c>
      <c r="D10" s="170">
        <v>28.53</v>
      </c>
      <c r="E10" s="170">
        <v>28.69</v>
      </c>
      <c r="F10" s="174" t="s">
        <v>219</v>
      </c>
      <c r="G10" s="171" t="s">
        <v>216</v>
      </c>
      <c r="H10" s="196" t="s">
        <v>222</v>
      </c>
      <c r="I10" s="172">
        <v>2605</v>
      </c>
      <c r="J10" s="100">
        <v>31212</v>
      </c>
      <c r="K10" s="20">
        <v>4915</v>
      </c>
      <c r="L10" s="20">
        <v>10682</v>
      </c>
      <c r="M10" s="20">
        <v>4167</v>
      </c>
      <c r="N10" s="173">
        <v>11448</v>
      </c>
    </row>
    <row r="11" spans="1:14" ht="16.149999999999999" thickBot="1" x14ac:dyDescent="0.55000000000000004">
      <c r="A11" s="159" t="s">
        <v>77</v>
      </c>
      <c r="B11" s="168">
        <v>19.899999999999999</v>
      </c>
      <c r="C11" s="169">
        <v>24.08</v>
      </c>
      <c r="D11" s="170">
        <v>30.84</v>
      </c>
      <c r="E11" s="170">
        <v>26.95</v>
      </c>
      <c r="F11" s="174" t="s">
        <v>219</v>
      </c>
      <c r="G11" s="171" t="s">
        <v>216</v>
      </c>
      <c r="H11" s="196" t="s">
        <v>223</v>
      </c>
      <c r="I11" s="172">
        <v>6171</v>
      </c>
      <c r="J11" s="100">
        <v>40788</v>
      </c>
      <c r="K11" s="20">
        <v>2873</v>
      </c>
      <c r="L11" s="20">
        <v>1885</v>
      </c>
      <c r="M11" s="20">
        <v>2351</v>
      </c>
      <c r="N11" s="173">
        <v>33679</v>
      </c>
    </row>
    <row r="12" spans="1:14" ht="16.149999999999999" thickBot="1" x14ac:dyDescent="0.55000000000000004">
      <c r="A12" s="159" t="s">
        <v>215</v>
      </c>
      <c r="B12" s="168">
        <v>19.48</v>
      </c>
      <c r="C12" s="169">
        <v>25.13</v>
      </c>
      <c r="D12" s="170">
        <v>33.32</v>
      </c>
      <c r="E12" s="170">
        <v>27.84</v>
      </c>
      <c r="F12" s="174" t="s">
        <v>219</v>
      </c>
      <c r="G12" s="171" t="s">
        <v>216</v>
      </c>
      <c r="H12" s="196" t="s">
        <v>224</v>
      </c>
      <c r="I12" s="172">
        <v>63775</v>
      </c>
      <c r="J12" s="100">
        <v>24635</v>
      </c>
      <c r="K12" s="20">
        <v>684</v>
      </c>
      <c r="L12" s="15">
        <v>0</v>
      </c>
      <c r="M12" s="20">
        <v>1216</v>
      </c>
      <c r="N12" s="173">
        <v>22735</v>
      </c>
    </row>
    <row r="13" spans="1:14" ht="16.149999999999999" thickBot="1" x14ac:dyDescent="0.55000000000000004">
      <c r="A13" s="159" t="s">
        <v>218</v>
      </c>
      <c r="B13" s="168">
        <v>20.54</v>
      </c>
      <c r="C13" s="169">
        <v>30.76</v>
      </c>
      <c r="D13" s="170">
        <v>37.44</v>
      </c>
      <c r="E13" s="170">
        <v>34.229999999999997</v>
      </c>
      <c r="F13" s="174" t="s">
        <v>219</v>
      </c>
      <c r="G13" s="171" t="s">
        <v>216</v>
      </c>
      <c r="H13" s="196" t="s">
        <v>225</v>
      </c>
      <c r="I13" s="172">
        <v>1075</v>
      </c>
      <c r="J13" s="100">
        <v>2456</v>
      </c>
      <c r="K13" s="20">
        <v>176</v>
      </c>
      <c r="L13" s="20">
        <v>105</v>
      </c>
      <c r="M13" s="20">
        <v>191</v>
      </c>
      <c r="N13" s="173">
        <v>1984</v>
      </c>
    </row>
    <row r="14" spans="1:14" x14ac:dyDescent="0.5">
      <c r="A14" s="159" t="s">
        <v>221</v>
      </c>
      <c r="B14" s="168">
        <v>23.4</v>
      </c>
      <c r="C14" s="169">
        <v>24.63</v>
      </c>
      <c r="D14" s="170">
        <v>31.21</v>
      </c>
      <c r="E14" s="170">
        <v>29.03</v>
      </c>
      <c r="F14" s="170">
        <v>36.549999999999997</v>
      </c>
      <c r="G14" s="171" t="s">
        <v>226</v>
      </c>
      <c r="H14" s="196" t="s">
        <v>227</v>
      </c>
      <c r="I14" s="172">
        <v>8051</v>
      </c>
      <c r="J14" s="100">
        <v>26463</v>
      </c>
      <c r="K14" s="20">
        <v>783</v>
      </c>
      <c r="L14" s="20">
        <v>9523</v>
      </c>
      <c r="M14" s="20">
        <v>650</v>
      </c>
      <c r="N14" s="173">
        <v>15507</v>
      </c>
    </row>
    <row r="15" spans="1:14" x14ac:dyDescent="0.5">
      <c r="A15" s="159" t="s">
        <v>77</v>
      </c>
      <c r="B15" s="168">
        <v>20.59</v>
      </c>
      <c r="C15" s="169">
        <v>25.23</v>
      </c>
      <c r="D15" s="170">
        <v>32.79</v>
      </c>
      <c r="E15" s="170">
        <v>27.89</v>
      </c>
      <c r="F15" s="170">
        <v>37.29</v>
      </c>
      <c r="G15" s="171" t="s">
        <v>226</v>
      </c>
      <c r="H15" s="196" t="s">
        <v>228</v>
      </c>
      <c r="I15" s="172">
        <v>3780</v>
      </c>
      <c r="J15" s="100">
        <v>30266</v>
      </c>
      <c r="K15" s="20">
        <v>1450</v>
      </c>
      <c r="L15" s="20">
        <v>985</v>
      </c>
      <c r="M15" s="20">
        <v>2039</v>
      </c>
      <c r="N15" s="173">
        <v>25792</v>
      </c>
    </row>
    <row r="16" spans="1:14" ht="16.149999999999999" thickBot="1" x14ac:dyDescent="0.55000000000000004">
      <c r="A16" s="159" t="s">
        <v>229</v>
      </c>
      <c r="B16" s="175" t="s">
        <v>219</v>
      </c>
      <c r="C16" s="176" t="s">
        <v>219</v>
      </c>
      <c r="D16" s="174" t="s">
        <v>219</v>
      </c>
      <c r="E16" s="174" t="s">
        <v>219</v>
      </c>
      <c r="F16" s="174" t="s">
        <v>219</v>
      </c>
      <c r="G16" s="177" t="s">
        <v>43</v>
      </c>
      <c r="H16" s="197" t="s">
        <v>230</v>
      </c>
      <c r="I16" s="178" t="s">
        <v>43</v>
      </c>
      <c r="J16" s="102">
        <v>0</v>
      </c>
      <c r="K16" s="179" t="s">
        <v>43</v>
      </c>
      <c r="L16" s="179" t="s">
        <v>43</v>
      </c>
      <c r="M16" s="179" t="s">
        <v>43</v>
      </c>
      <c r="N16" s="180" t="s">
        <v>43</v>
      </c>
    </row>
    <row r="17" spans="1:10" x14ac:dyDescent="0.5">
      <c r="A17" s="181" t="s">
        <v>231</v>
      </c>
      <c r="B17" s="182">
        <f>MEDIAN(B8:B15)</f>
        <v>20.564999999999998</v>
      </c>
      <c r="C17" s="182">
        <f>MEDIAN(C8:C15)</f>
        <v>25.18</v>
      </c>
      <c r="D17" s="182">
        <f>MEDIAN(D8:D15)</f>
        <v>33.055</v>
      </c>
      <c r="E17" s="182">
        <f>MEDIAN(E8:E15)</f>
        <v>28.86</v>
      </c>
      <c r="F17" s="182">
        <f>MEDIAN(F8:F15)</f>
        <v>37.29</v>
      </c>
    </row>
    <row r="18" spans="1:10" x14ac:dyDescent="0.5">
      <c r="A18" s="181" t="s">
        <v>232</v>
      </c>
      <c r="B18" s="182">
        <f>_xlfn.QUARTILE.EXC(B8:B15,1)</f>
        <v>19.585000000000001</v>
      </c>
      <c r="C18" s="182">
        <f>_xlfn.QUARTILE.EXC(C8:C15,1)</f>
        <v>24.642499999999998</v>
      </c>
      <c r="D18" s="182">
        <f>_xlfn.QUARTILE.EXC(D8:D15,1)</f>
        <v>30.932500000000001</v>
      </c>
      <c r="E18" s="182">
        <f>_xlfn.QUARTILE.EXC(E8:E15,1)</f>
        <v>27.852499999999999</v>
      </c>
      <c r="F18" s="182">
        <f>_xlfn.QUARTILE.EXC(F8:F15,1)</f>
        <v>36.549999999999997</v>
      </c>
    </row>
    <row r="19" spans="1:10" x14ac:dyDescent="0.5">
      <c r="A19" s="181" t="s">
        <v>233</v>
      </c>
      <c r="B19" s="182">
        <f>_xlfn.QUARTILE.EXC(B8:B15,3)</f>
        <v>22.445</v>
      </c>
      <c r="C19" s="182">
        <f>_xlfn.QUARTILE.EXC(C8:C15,3)</f>
        <v>29.404999999999998</v>
      </c>
      <c r="D19" s="182">
        <f>_xlfn.QUARTILE.EXC(D8:D15,3)</f>
        <v>35.42</v>
      </c>
      <c r="E19" s="182">
        <f>_xlfn.QUARTILE.EXC(E8:E15,3)</f>
        <v>32.307499999999997</v>
      </c>
      <c r="F19" s="182">
        <f>_xlfn.QUARTILE.EXC(F8:F15,3)</f>
        <v>39.840000000000003</v>
      </c>
    </row>
    <row r="20" spans="1:10" x14ac:dyDescent="0.5">
      <c r="A20" s="181" t="s">
        <v>234</v>
      </c>
      <c r="B20" s="182">
        <f>B19-B18</f>
        <v>2.8599999999999994</v>
      </c>
      <c r="C20" s="182">
        <f>C19-C18</f>
        <v>4.7624999999999993</v>
      </c>
      <c r="D20" s="182">
        <f>D19-D18</f>
        <v>4.4875000000000007</v>
      </c>
      <c r="E20" s="182">
        <f>E19-E18</f>
        <v>4.4549999999999983</v>
      </c>
      <c r="F20" s="182">
        <f t="shared" ref="F20" si="0">F19-F18</f>
        <v>3.2900000000000063</v>
      </c>
    </row>
    <row r="22" spans="1:10" x14ac:dyDescent="0.5">
      <c r="I22" s="195"/>
      <c r="J22" s="195"/>
    </row>
    <row r="23" spans="1:10" x14ac:dyDescent="0.5">
      <c r="I23"/>
      <c r="J23"/>
    </row>
    <row r="24" spans="1:10" x14ac:dyDescent="0.5">
      <c r="I24"/>
      <c r="J24"/>
    </row>
    <row r="25" spans="1:10" x14ac:dyDescent="0.5">
      <c r="I25"/>
      <c r="J25"/>
    </row>
    <row r="26" spans="1:10" x14ac:dyDescent="0.5">
      <c r="I26"/>
      <c r="J26"/>
    </row>
    <row r="27" spans="1:10" x14ac:dyDescent="0.5">
      <c r="I27"/>
      <c r="J27"/>
    </row>
    <row r="28" spans="1:10" x14ac:dyDescent="0.5">
      <c r="I28"/>
      <c r="J28"/>
    </row>
    <row r="29" spans="1:10" x14ac:dyDescent="0.5">
      <c r="I29"/>
      <c r="J29"/>
    </row>
    <row r="30" spans="1:10" x14ac:dyDescent="0.5">
      <c r="I30"/>
      <c r="J30"/>
    </row>
    <row r="31" spans="1:10" x14ac:dyDescent="0.5">
      <c r="I31"/>
      <c r="J31"/>
    </row>
  </sheetData>
  <mergeCells count="4">
    <mergeCell ref="B6:F6"/>
    <mergeCell ref="H6:H7"/>
    <mergeCell ref="K6:N6"/>
    <mergeCell ref="J6:J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S4-A</vt:lpstr>
      <vt:lpstr>Table S4-B</vt:lpstr>
      <vt:lpstr>Table S4-C</vt:lpstr>
      <vt:lpstr>Table S4-D</vt:lpstr>
      <vt:lpstr>Table S4-E</vt:lpstr>
    </vt:vector>
  </TitlesOfParts>
  <Company>Institut Pasteur du Cambodge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Signe FOMSGAARD</dc:creator>
  <cp:lastModifiedBy>Anna Signe FOMSGAARD</cp:lastModifiedBy>
  <dcterms:created xsi:type="dcterms:W3CDTF">2025-07-10T06:40:12Z</dcterms:created>
  <dcterms:modified xsi:type="dcterms:W3CDTF">2026-10-26T03:36:12Z</dcterms:modified>
</cp:coreProperties>
</file>