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aeacloud-my.sharepoint.com/personal/a_m_m_abd-alla_iaea_org/Documents/My_passport_6/Dieng_M/Virus_ymbiont_filed/Field samples manuscript version3/Supplementary materials/"/>
    </mc:Choice>
  </mc:AlternateContent>
  <xr:revisionPtr revIDLastSave="0" documentId="8_{F58846D5-2260-40CF-A699-F6E16A29AD03}" xr6:coauthVersionLast="46" xr6:coauthVersionMax="46" xr10:uidLastSave="{00000000-0000-0000-0000-000000000000}"/>
  <bookViews>
    <workbookView xWindow="-120" yWindow="-120" windowWidth="29040" windowHeight="17640" activeTab="1" xr2:uid="{00000000-000D-0000-FFFF-FFFF00000000}"/>
  </bookViews>
  <sheets>
    <sheet name="Chi squared by taxon" sheetId="2" r:id="rId1"/>
    <sheet name="CMH test" sheetId="4" r:id="rId2"/>
  </sheets>
  <definedNames>
    <definedName name="cmh" localSheetId="1">'CMH test'!$A$1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5" i="4" l="1"/>
  <c r="L6" i="4"/>
  <c r="L7" i="4"/>
  <c r="L8" i="4"/>
  <c r="L9" i="4"/>
  <c r="L10" i="4"/>
  <c r="L11" i="4"/>
  <c r="L12" i="4"/>
  <c r="L13" i="4"/>
  <c r="L4" i="4"/>
  <c r="B14" i="4"/>
  <c r="I5" i="4" l="1"/>
  <c r="J5" i="4"/>
  <c r="I6" i="4"/>
  <c r="J6" i="4"/>
  <c r="I7" i="4"/>
  <c r="J7" i="4"/>
  <c r="I8" i="4"/>
  <c r="J8" i="4"/>
  <c r="I9" i="4"/>
  <c r="J9" i="4"/>
  <c r="I10" i="4"/>
  <c r="J10" i="4"/>
  <c r="I11" i="4"/>
  <c r="J11" i="4"/>
  <c r="I12" i="4"/>
  <c r="J12" i="4"/>
  <c r="I13" i="4"/>
  <c r="J13" i="4"/>
  <c r="J4" i="4"/>
  <c r="I4" i="4"/>
  <c r="M5" i="4" l="1"/>
  <c r="M6" i="4"/>
  <c r="M7" i="4"/>
  <c r="M8" i="4"/>
  <c r="M9" i="4"/>
  <c r="M10" i="4"/>
  <c r="M11" i="4"/>
  <c r="M12" i="4"/>
  <c r="M13" i="4"/>
  <c r="M4" i="4"/>
  <c r="D14" i="4"/>
  <c r="E14" i="4"/>
  <c r="F14" i="4"/>
  <c r="G14" i="4"/>
  <c r="C14" i="4"/>
  <c r="I14" i="4" l="1"/>
  <c r="J14" i="4"/>
  <c r="M14" i="4"/>
  <c r="L14" i="4"/>
  <c r="L15" i="4" s="1"/>
  <c r="L16" i="4" s="1"/>
  <c r="L18" i="4" s="1"/>
  <c r="D14" i="2"/>
  <c r="E14" i="2"/>
  <c r="F14" i="2"/>
  <c r="G14" i="2"/>
  <c r="C14" i="2"/>
  <c r="D23" i="2" l="1"/>
  <c r="D8" i="2"/>
  <c r="D82" i="2" l="1"/>
  <c r="E82" i="2"/>
  <c r="F82" i="2"/>
  <c r="G82" i="2"/>
  <c r="C82" i="2"/>
  <c r="D59" i="2"/>
  <c r="E59" i="2"/>
  <c r="F59" i="2"/>
  <c r="G59" i="2"/>
  <c r="C59" i="2"/>
  <c r="D45" i="2"/>
  <c r="E45" i="2"/>
  <c r="F45" i="2"/>
  <c r="G45" i="2"/>
  <c r="C45" i="2"/>
  <c r="D33" i="2"/>
  <c r="E33" i="2"/>
  <c r="F33" i="2"/>
  <c r="G33" i="2"/>
  <c r="C33" i="2"/>
  <c r="E23" i="2"/>
  <c r="F23" i="2"/>
  <c r="G23" i="2"/>
  <c r="C23" i="2"/>
  <c r="H14" i="2"/>
  <c r="I14" i="2"/>
  <c r="J14" i="2"/>
  <c r="K14" i="2"/>
  <c r="C8" i="2"/>
  <c r="H5" i="2"/>
  <c r="I5" i="2"/>
  <c r="J5" i="2"/>
  <c r="K5" i="2"/>
  <c r="H6" i="2"/>
  <c r="I6" i="2"/>
  <c r="J6" i="2"/>
  <c r="K6" i="2"/>
  <c r="H7" i="2"/>
  <c r="I7" i="2"/>
  <c r="J7" i="2"/>
  <c r="K7" i="2"/>
  <c r="H11" i="2"/>
  <c r="I11" i="2"/>
  <c r="J11" i="2"/>
  <c r="K11" i="2"/>
  <c r="H12" i="2"/>
  <c r="I12" i="2"/>
  <c r="J12" i="2"/>
  <c r="K12" i="2"/>
  <c r="H13" i="2"/>
  <c r="I13" i="2"/>
  <c r="J13" i="2"/>
  <c r="K13" i="2"/>
  <c r="H16" i="2"/>
  <c r="I16" i="2"/>
  <c r="J16" i="2"/>
  <c r="K16" i="2"/>
  <c r="H18" i="2"/>
  <c r="I18" i="2"/>
  <c r="J18" i="2"/>
  <c r="K18" i="2"/>
  <c r="H20" i="2"/>
  <c r="I20" i="2"/>
  <c r="J20" i="2"/>
  <c r="K20" i="2"/>
  <c r="H21" i="2"/>
  <c r="I21" i="2"/>
  <c r="J21" i="2"/>
  <c r="K21" i="2"/>
  <c r="H22" i="2"/>
  <c r="I22" i="2"/>
  <c r="J22" i="2"/>
  <c r="K22" i="2"/>
  <c r="H25" i="2"/>
  <c r="I25" i="2"/>
  <c r="J25" i="2"/>
  <c r="K25" i="2"/>
  <c r="H27" i="2"/>
  <c r="I27" i="2"/>
  <c r="J27" i="2"/>
  <c r="K27" i="2"/>
  <c r="H28" i="2"/>
  <c r="I28" i="2"/>
  <c r="J28" i="2"/>
  <c r="K28" i="2"/>
  <c r="H29" i="2"/>
  <c r="I29" i="2"/>
  <c r="J29" i="2"/>
  <c r="K29" i="2"/>
  <c r="H30" i="2"/>
  <c r="I30" i="2"/>
  <c r="J30" i="2"/>
  <c r="K30" i="2"/>
  <c r="H31" i="2"/>
  <c r="I31" i="2"/>
  <c r="J31" i="2"/>
  <c r="K31" i="2"/>
  <c r="H32" i="2"/>
  <c r="I32" i="2"/>
  <c r="J32" i="2"/>
  <c r="K32" i="2"/>
  <c r="H35" i="2"/>
  <c r="I35" i="2"/>
  <c r="J35" i="2"/>
  <c r="K35" i="2"/>
  <c r="H36" i="2"/>
  <c r="I36" i="2"/>
  <c r="J36" i="2"/>
  <c r="K36" i="2"/>
  <c r="H37" i="2"/>
  <c r="I37" i="2"/>
  <c r="J37" i="2"/>
  <c r="K37" i="2"/>
  <c r="H38" i="2"/>
  <c r="I38" i="2"/>
  <c r="J38" i="2"/>
  <c r="K38" i="2"/>
  <c r="H39" i="2"/>
  <c r="I39" i="2"/>
  <c r="J39" i="2"/>
  <c r="K39" i="2"/>
  <c r="H40" i="2"/>
  <c r="I40" i="2"/>
  <c r="J40" i="2"/>
  <c r="K40" i="2"/>
  <c r="H41" i="2"/>
  <c r="I41" i="2"/>
  <c r="J41" i="2"/>
  <c r="K41" i="2"/>
  <c r="H42" i="2"/>
  <c r="I42" i="2"/>
  <c r="J42" i="2"/>
  <c r="K42" i="2"/>
  <c r="H43" i="2"/>
  <c r="I43" i="2"/>
  <c r="J43" i="2"/>
  <c r="K43" i="2"/>
  <c r="H44" i="2"/>
  <c r="I44" i="2"/>
  <c r="J44" i="2"/>
  <c r="K44" i="2"/>
  <c r="H47" i="2"/>
  <c r="I47" i="2"/>
  <c r="J47" i="2"/>
  <c r="K47" i="2"/>
  <c r="H48" i="2"/>
  <c r="I48" i="2"/>
  <c r="J48" i="2"/>
  <c r="K48" i="2"/>
  <c r="H49" i="2"/>
  <c r="I49" i="2"/>
  <c r="J49" i="2"/>
  <c r="K49" i="2"/>
  <c r="H50" i="2"/>
  <c r="I50" i="2"/>
  <c r="J50" i="2"/>
  <c r="K50" i="2"/>
  <c r="H51" i="2"/>
  <c r="I51" i="2"/>
  <c r="J51" i="2"/>
  <c r="K51" i="2"/>
  <c r="H52" i="2"/>
  <c r="I52" i="2"/>
  <c r="J52" i="2"/>
  <c r="K52" i="2"/>
  <c r="H53" i="2"/>
  <c r="I53" i="2"/>
  <c r="J53" i="2"/>
  <c r="K53" i="2"/>
  <c r="H54" i="2"/>
  <c r="I54" i="2"/>
  <c r="J54" i="2"/>
  <c r="K54" i="2"/>
  <c r="H55" i="2"/>
  <c r="I55" i="2"/>
  <c r="J55" i="2"/>
  <c r="K55" i="2"/>
  <c r="H56" i="2"/>
  <c r="I56" i="2"/>
  <c r="J56" i="2"/>
  <c r="K56" i="2"/>
  <c r="H57" i="2"/>
  <c r="I57" i="2"/>
  <c r="J57" i="2"/>
  <c r="K57" i="2"/>
  <c r="H58" i="2"/>
  <c r="I58" i="2"/>
  <c r="J58" i="2"/>
  <c r="K58" i="2"/>
  <c r="H61" i="2"/>
  <c r="I61" i="2"/>
  <c r="J61" i="2"/>
  <c r="K61" i="2"/>
  <c r="H62" i="2"/>
  <c r="I62" i="2"/>
  <c r="J62" i="2"/>
  <c r="K62" i="2"/>
  <c r="H63" i="2"/>
  <c r="I63" i="2"/>
  <c r="J63" i="2"/>
  <c r="K63" i="2"/>
  <c r="H64" i="2"/>
  <c r="I64" i="2"/>
  <c r="J64" i="2"/>
  <c r="K64" i="2"/>
  <c r="H65" i="2"/>
  <c r="I65" i="2"/>
  <c r="J65" i="2"/>
  <c r="K65" i="2"/>
  <c r="H66" i="2"/>
  <c r="I66" i="2"/>
  <c r="J66" i="2"/>
  <c r="K66" i="2"/>
  <c r="H67" i="2"/>
  <c r="I67" i="2"/>
  <c r="J67" i="2"/>
  <c r="K67" i="2"/>
  <c r="H68" i="2"/>
  <c r="I68" i="2"/>
  <c r="J68" i="2"/>
  <c r="K68" i="2"/>
  <c r="H69" i="2"/>
  <c r="I69" i="2"/>
  <c r="J69" i="2"/>
  <c r="K69" i="2"/>
  <c r="H70" i="2"/>
  <c r="I70" i="2"/>
  <c r="J70" i="2"/>
  <c r="K70" i="2"/>
  <c r="H71" i="2"/>
  <c r="I71" i="2"/>
  <c r="J71" i="2"/>
  <c r="K71" i="2"/>
  <c r="H72" i="2"/>
  <c r="I72" i="2"/>
  <c r="J72" i="2"/>
  <c r="K72" i="2"/>
  <c r="H73" i="2"/>
  <c r="I73" i="2"/>
  <c r="J73" i="2"/>
  <c r="K73" i="2"/>
  <c r="H74" i="2"/>
  <c r="I74" i="2"/>
  <c r="J74" i="2"/>
  <c r="K74" i="2"/>
  <c r="H75" i="2"/>
  <c r="I75" i="2"/>
  <c r="J75" i="2"/>
  <c r="K75" i="2"/>
  <c r="H76" i="2"/>
  <c r="I76" i="2"/>
  <c r="J76" i="2"/>
  <c r="K76" i="2"/>
  <c r="H77" i="2"/>
  <c r="I77" i="2"/>
  <c r="J77" i="2"/>
  <c r="K77" i="2"/>
  <c r="H78" i="2"/>
  <c r="I78" i="2"/>
  <c r="J78" i="2"/>
  <c r="K78" i="2"/>
  <c r="H79" i="2"/>
  <c r="I79" i="2"/>
  <c r="J79" i="2"/>
  <c r="K79" i="2"/>
  <c r="H80" i="2"/>
  <c r="I80" i="2"/>
  <c r="J80" i="2"/>
  <c r="K80" i="2"/>
  <c r="H81" i="2"/>
  <c r="I81" i="2"/>
  <c r="J81" i="2"/>
  <c r="K81" i="2"/>
  <c r="E8" i="2"/>
  <c r="F8" i="2"/>
  <c r="G8" i="2"/>
  <c r="K4" i="2"/>
  <c r="J4" i="2"/>
  <c r="I4" i="2"/>
  <c r="H4" i="2"/>
  <c r="I82" i="2" l="1"/>
  <c r="J23" i="2"/>
  <c r="I8" i="2"/>
  <c r="H23" i="2"/>
  <c r="K82" i="2"/>
  <c r="K33" i="2"/>
  <c r="J82" i="2"/>
  <c r="I59" i="2"/>
  <c r="H59" i="2"/>
  <c r="J8" i="2"/>
  <c r="J45" i="2"/>
  <c r="H45" i="2"/>
  <c r="K59" i="2"/>
  <c r="K23" i="2"/>
  <c r="K8" i="2"/>
  <c r="H82" i="2"/>
  <c r="I23" i="2"/>
  <c r="J33" i="2"/>
  <c r="I33" i="2"/>
  <c r="K45" i="2"/>
  <c r="H33" i="2"/>
  <c r="I45" i="2"/>
  <c r="J59" i="2"/>
  <c r="L18" i="2"/>
  <c r="M18" i="2" s="1"/>
  <c r="H8" i="2"/>
  <c r="L45" i="2" l="1"/>
  <c r="M45" i="2" s="1"/>
  <c r="L33" i="2"/>
  <c r="M33" i="2" s="1"/>
  <c r="L23" i="2"/>
  <c r="M23" i="2" s="1"/>
  <c r="L82" i="2"/>
  <c r="M82" i="2" s="1"/>
  <c r="L59" i="2"/>
  <c r="M59" i="2" s="1"/>
  <c r="L8" i="2"/>
  <c r="M8" i="2" s="1"/>
</calcChain>
</file>

<file path=xl/sharedStrings.xml><?xml version="1.0" encoding="utf-8"?>
<sst xmlns="http://schemas.openxmlformats.org/spreadsheetml/2006/main" count="167" uniqueCount="84">
  <si>
    <t>P</t>
  </si>
  <si>
    <t>Glossina species</t>
  </si>
  <si>
    <t>Country (Area, Collection Date)</t>
  </si>
  <si>
    <t>N</t>
  </si>
  <si>
    <t>W+/V+</t>
  </si>
  <si>
    <t>W+/V-</t>
  </si>
  <si>
    <t>W-/V+</t>
  </si>
  <si>
    <t>W-/V-</t>
  </si>
  <si>
    <t>G. austeni</t>
  </si>
  <si>
    <t>Coastal Tanzania (Muhoro, NA)</t>
  </si>
  <si>
    <t>G. brevipalpis</t>
  </si>
  <si>
    <t>Coastal Tanzania (Muyuyu, NA)</t>
  </si>
  <si>
    <t>G. f. fuscipes</t>
  </si>
  <si>
    <t>G. medicorum</t>
  </si>
  <si>
    <t>Burkina Faso (Comoe, 2008)</t>
  </si>
  <si>
    <t>G. m. submorsitans</t>
  </si>
  <si>
    <t>Burkina Faso (Nazinga, 2009)</t>
  </si>
  <si>
    <t>Burkina Faso (Comoe Folonzo, 2007)</t>
  </si>
  <si>
    <t>G. p. palpalis</t>
  </si>
  <si>
    <t>G. tachinoides</t>
  </si>
  <si>
    <t>Ghana (Pong Tamale, Walewale, 2008)</t>
  </si>
  <si>
    <t>Ghana (Walewale, 2008)</t>
  </si>
  <si>
    <t>Ghana (Fumbissi, 2008)</t>
  </si>
  <si>
    <t>G. m. morsitans</t>
  </si>
  <si>
    <t>Coastal Tanzania (Utete, NA)</t>
  </si>
  <si>
    <t>G. pallidipes</t>
  </si>
  <si>
    <t>Mainland Tanzania (Death Valley, NA)</t>
  </si>
  <si>
    <t>G. p. gambiensis</t>
  </si>
  <si>
    <t>Guinea (Conakry, 2010)</t>
  </si>
  <si>
    <t>Burkina Faso (Kenedougou, 2007)</t>
  </si>
  <si>
    <t>Burkina Faso (Houet Bama, 2007)</t>
  </si>
  <si>
    <t>Guinea (Fefe, Togoue, Alahine, Boureya Kolonko, 2009-2010)</t>
  </si>
  <si>
    <t>Guinea ( Boureya Kolonko, Kansaba, Kindoya, Ghada Oundou, 2009-2010)</t>
  </si>
  <si>
    <t>Mali (Fijira, 2009)</t>
  </si>
  <si>
    <t>Senegal (Diaka Madia, 2009)</t>
  </si>
  <si>
    <t>Senegal (Tambacounda, 2008)</t>
  </si>
  <si>
    <t>Senegal (Simenti, 2008)</t>
  </si>
  <si>
    <t>Senegal (Kédougou, 2008)</t>
  </si>
  <si>
    <t>Observed</t>
  </si>
  <si>
    <t>Expected</t>
  </si>
  <si>
    <t>df</t>
  </si>
  <si>
    <r>
      <rPr>
        <b/>
        <sz val="10"/>
        <color theme="1"/>
        <rFont val="Calibri"/>
        <family val="2"/>
      </rPr>
      <t>χ</t>
    </r>
    <r>
      <rPr>
        <b/>
        <vertAlign val="superscript"/>
        <sz val="10"/>
        <color theme="1"/>
        <rFont val="Calibri"/>
        <family val="2"/>
        <scheme val="minor"/>
      </rPr>
      <t>2</t>
    </r>
  </si>
  <si>
    <t>Taxa with χ2 test</t>
  </si>
  <si>
    <t>No. of Locations (Samples)</t>
  </si>
  <si>
    <t>Total N</t>
  </si>
  <si>
    <t>Glossina taxon</t>
  </si>
  <si>
    <t>Σ</t>
  </si>
  <si>
    <t>Proportion W+</t>
  </si>
  <si>
    <t>Proportion V+</t>
  </si>
  <si>
    <t>n.s.</t>
  </si>
  <si>
    <r>
      <t>χ</t>
    </r>
    <r>
      <rPr>
        <b/>
        <vertAlign val="superscript"/>
        <sz val="12"/>
        <color theme="1"/>
        <rFont val="Calibri"/>
        <family val="2"/>
      </rPr>
      <t>2</t>
    </r>
    <r>
      <rPr>
        <b/>
        <vertAlign val="subscript"/>
        <sz val="12"/>
        <color theme="1"/>
        <rFont val="Calibri"/>
        <family val="2"/>
      </rPr>
      <t>MH</t>
    </r>
  </si>
  <si>
    <r>
      <t>Guinea (Togoue, 2009)</t>
    </r>
    <r>
      <rPr>
        <vertAlign val="superscript"/>
        <sz val="10"/>
        <color theme="1"/>
        <rFont val="Calibri"/>
        <family val="2"/>
        <scheme val="minor"/>
      </rPr>
      <t xml:space="preserve"> </t>
    </r>
  </si>
  <si>
    <r>
      <t>Guinea (Lemonako, 2009)</t>
    </r>
    <r>
      <rPr>
        <vertAlign val="superscript"/>
        <sz val="10"/>
        <color theme="1"/>
        <rFont val="Calibri"/>
        <family val="2"/>
        <scheme val="minor"/>
      </rPr>
      <t xml:space="preserve"> </t>
    </r>
  </si>
  <si>
    <r>
      <t>Guinea (Kindoya, 2009)</t>
    </r>
    <r>
      <rPr>
        <vertAlign val="superscript"/>
        <sz val="10"/>
        <color theme="1"/>
        <rFont val="Calibri"/>
        <family val="2"/>
        <scheme val="minor"/>
      </rPr>
      <t xml:space="preserve"> </t>
    </r>
  </si>
  <si>
    <t xml:space="preserve">Guinea (Kansaba, 2009) </t>
  </si>
  <si>
    <r>
      <t>Guinea (Fefe, 2009)</t>
    </r>
    <r>
      <rPr>
        <vertAlign val="superscript"/>
        <sz val="10"/>
        <color theme="1"/>
        <rFont val="Calibri"/>
        <family val="2"/>
        <scheme val="minor"/>
      </rPr>
      <t xml:space="preserve"> </t>
    </r>
  </si>
  <si>
    <r>
      <t>Guinea (Boureya Kolonko, 2009)</t>
    </r>
    <r>
      <rPr>
        <vertAlign val="superscript"/>
        <sz val="10"/>
        <color theme="1"/>
        <rFont val="Calibri"/>
        <family val="2"/>
        <scheme val="minor"/>
      </rPr>
      <t xml:space="preserve"> </t>
    </r>
  </si>
  <si>
    <t xml:space="preserve">Guinea (Alahine, 2009) </t>
  </si>
  <si>
    <t>Guinea (Kansaba, Mini Pontda, Kindoya, Ghada Oundou, 2009)</t>
  </si>
  <si>
    <r>
      <t>Senegal (Diacksao Peul and Pout, 2009)</t>
    </r>
    <r>
      <rPr>
        <vertAlign val="superscript"/>
        <sz val="10"/>
        <color theme="1"/>
        <rFont val="Calibri"/>
        <family val="2"/>
        <scheme val="minor"/>
      </rPr>
      <t xml:space="preserve"> </t>
    </r>
  </si>
  <si>
    <r>
      <t>Zimbabwe (Makuti, 2006)</t>
    </r>
    <r>
      <rPr>
        <vertAlign val="superscript"/>
        <sz val="10"/>
        <color theme="1"/>
        <rFont val="Calibri"/>
        <family val="2"/>
        <scheme val="minor"/>
      </rPr>
      <t xml:space="preserve"> </t>
    </r>
  </si>
  <si>
    <r>
      <t>Zimbabwe (Rukomeshi, 2006)</t>
    </r>
    <r>
      <rPr>
        <vertAlign val="superscript"/>
        <sz val="10"/>
        <color theme="1"/>
        <rFont val="Calibri"/>
        <family val="2"/>
        <scheme val="minor"/>
      </rPr>
      <t xml:space="preserve"> </t>
    </r>
  </si>
  <si>
    <r>
      <t>Zimbabwe (Gokwe, 2006)</t>
    </r>
    <r>
      <rPr>
        <vertAlign val="superscript"/>
        <sz val="10"/>
        <color theme="1"/>
        <rFont val="Calibri"/>
        <family val="2"/>
        <scheme val="minor"/>
      </rPr>
      <t xml:space="preserve"> </t>
    </r>
  </si>
  <si>
    <r>
      <t>Zimbabwe (Mushumb, 2006)</t>
    </r>
    <r>
      <rPr>
        <vertAlign val="superscript"/>
        <sz val="10"/>
        <color theme="1"/>
        <rFont val="Calibri"/>
        <family val="2"/>
        <scheme val="minor"/>
      </rPr>
      <t xml:space="preserve"> </t>
    </r>
  </si>
  <si>
    <r>
      <t>Tanzania (Mlembuli and Tunguli, 2009)</t>
    </r>
    <r>
      <rPr>
        <vertAlign val="superscript"/>
        <sz val="10"/>
        <color theme="1"/>
        <rFont val="Calibri"/>
        <family val="2"/>
        <scheme val="minor"/>
      </rPr>
      <t xml:space="preserve"> </t>
    </r>
  </si>
  <si>
    <r>
      <t>Tanzania (Ruma, 2005)</t>
    </r>
    <r>
      <rPr>
        <vertAlign val="superscript"/>
        <sz val="10"/>
        <color theme="1"/>
        <rFont val="Calibri"/>
        <family val="2"/>
        <scheme val="minor"/>
      </rPr>
      <t xml:space="preserve"> </t>
    </r>
  </si>
  <si>
    <r>
      <t>Ethiopia (Arba Minch, 2007)</t>
    </r>
    <r>
      <rPr>
        <vertAlign val="superscript"/>
        <sz val="10"/>
        <color theme="1"/>
        <rFont val="Calibri"/>
        <family val="2"/>
        <scheme val="minor"/>
      </rPr>
      <t xml:space="preserve"> </t>
    </r>
  </si>
  <si>
    <r>
      <t>Kenya (Mewa, Katotoi, Meru national park, 2007)</t>
    </r>
    <r>
      <rPr>
        <vertAlign val="superscript"/>
        <sz val="10"/>
        <color theme="1"/>
        <rFont val="Calibri"/>
        <family val="2"/>
        <scheme val="minor"/>
      </rPr>
      <t xml:space="preserve"> </t>
    </r>
  </si>
  <si>
    <t xml:space="preserve">Zambia (MFWE, Eastern Zambia, 2007) </t>
  </si>
  <si>
    <r>
      <t>Zimbabwe (Mukond, 1994)</t>
    </r>
    <r>
      <rPr>
        <vertAlign val="superscript"/>
        <sz val="10"/>
        <color theme="1"/>
        <rFont val="Calibri"/>
        <family val="2"/>
        <scheme val="minor"/>
      </rPr>
      <t xml:space="preserve"> </t>
    </r>
  </si>
  <si>
    <t xml:space="preserve">Zimbabwe (Makuti, 2006) </t>
  </si>
  <si>
    <r>
      <t>Zimbabwe (M.Chiuy, 1994)</t>
    </r>
    <r>
      <rPr>
        <vertAlign val="superscript"/>
        <sz val="10"/>
        <color theme="1"/>
        <rFont val="Calibri"/>
        <family val="2"/>
        <scheme val="minor"/>
      </rPr>
      <t xml:space="preserve"> </t>
    </r>
  </si>
  <si>
    <t xml:space="preserve">Zimbabwe (Kemukura, 2006) </t>
  </si>
  <si>
    <t xml:space="preserve">Tanzania (Ruma, 2005) </t>
  </si>
  <si>
    <r>
      <t>Zambia (MFWE, Eastern Zambia, 2007)</t>
    </r>
    <r>
      <rPr>
        <vertAlign val="superscript"/>
        <sz val="10"/>
        <color theme="1"/>
        <rFont val="Calibri"/>
        <family val="2"/>
        <scheme val="minor"/>
      </rPr>
      <t xml:space="preserve"> </t>
    </r>
  </si>
  <si>
    <t xml:space="preserve">Tanzania (Jozani, 1997) </t>
  </si>
  <si>
    <t xml:space="preserve">Tanzania (Zanzibar, 1995) </t>
  </si>
  <si>
    <t xml:space="preserve">South Africa (Zululand, 1999) </t>
  </si>
  <si>
    <r>
      <t>South Africa (Zululand, 1995)</t>
    </r>
    <r>
      <rPr>
        <vertAlign val="superscript"/>
        <sz val="10"/>
        <color theme="1"/>
        <rFont val="Calibri"/>
        <family val="2"/>
        <scheme val="minor"/>
      </rPr>
      <t xml:space="preserve"> </t>
    </r>
  </si>
  <si>
    <r>
      <t>Uganda (Buvuma island, 1994)</t>
    </r>
    <r>
      <rPr>
        <vertAlign val="superscript"/>
        <sz val="10"/>
        <color theme="1"/>
        <rFont val="Calibri"/>
        <family val="2"/>
        <scheme val="minor"/>
      </rPr>
      <t xml:space="preserve"> </t>
    </r>
  </si>
  <si>
    <t xml:space="preserve">Democratic Republic of Congo (Zaire, 1995) </t>
  </si>
  <si>
    <t>Bonferroni corrected α 0.05/7 = 0.00714</t>
  </si>
  <si>
    <r>
      <rPr>
        <b/>
        <sz val="11"/>
        <color theme="1"/>
        <rFont val="Calibri"/>
        <family val="2"/>
        <scheme val="minor"/>
      </rPr>
      <t>Supplementary table 2</t>
    </r>
    <r>
      <rPr>
        <sz val="11"/>
        <color theme="1"/>
        <rFont val="Calibri"/>
        <family val="2"/>
        <scheme val="minor"/>
      </rPr>
      <t>: Chi squared analysis by taxon of coinfection of GpSGHV and</t>
    </r>
    <r>
      <rPr>
        <i/>
        <sz val="11"/>
        <color theme="1"/>
        <rFont val="Calibri"/>
        <family val="2"/>
        <scheme val="minor"/>
      </rPr>
      <t xml:space="preserve"> Wolbachia</t>
    </r>
    <r>
      <rPr>
        <sz val="11"/>
        <color theme="1"/>
        <rFont val="Calibri"/>
        <family val="2"/>
        <scheme val="minor"/>
      </rPr>
      <t xml:space="preserve"> in wild tsetse species</t>
    </r>
  </si>
  <si>
    <r>
      <t xml:space="preserve">Supplementary table 2b: Cochran–Mantel–Haenszel test for repeated tests of independence with continuity correction on the coingection of GpSGHV and </t>
    </r>
    <r>
      <rPr>
        <b/>
        <i/>
        <sz val="11"/>
        <color theme="1"/>
        <rFont val="Calibri"/>
        <family val="2"/>
        <scheme val="minor"/>
      </rPr>
      <t>Wolbachia</t>
    </r>
    <r>
      <rPr>
        <b/>
        <sz val="11"/>
        <color theme="1"/>
        <rFont val="Calibri"/>
        <family val="2"/>
        <scheme val="minor"/>
      </rPr>
      <t xml:space="preserve"> in wild tsetse species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</si>
</sst>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vertAlign val="superscript"/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i/>
      <sz val="10"/>
      <color theme="1"/>
      <name val="Calibri"/>
      <family val="2"/>
      <scheme val="minor"/>
    </font>
    <font>
      <i/>
      <sz val="9"/>
      <color rgb="FF000000"/>
      <name val="Times New Roman"/>
      <family val="1"/>
    </font>
    <font>
      <sz val="9"/>
      <color rgb="FF000000"/>
      <name val="Times New Roman"/>
      <family val="1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b/>
      <vertAlign val="superscript"/>
      <sz val="12"/>
      <color theme="1"/>
      <name val="Calibri"/>
      <family val="2"/>
    </font>
    <font>
      <b/>
      <vertAlign val="subscript"/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Font="1"/>
    <xf numFmtId="0" fontId="2" fillId="0" borderId="0" xfId="0" applyFont="1"/>
    <xf numFmtId="0" fontId="0" fillId="0" borderId="0" xfId="0" applyFont="1" applyAlignment="1">
      <alignment horizontal="center"/>
    </xf>
    <xf numFmtId="2" fontId="0" fillId="0" borderId="0" xfId="0" applyNumberFormat="1" applyFont="1"/>
    <xf numFmtId="2" fontId="0" fillId="0" borderId="0" xfId="0" applyNumberFormat="1" applyFont="1" applyAlignment="1">
      <alignment horizontal="center"/>
    </xf>
    <xf numFmtId="0" fontId="0" fillId="0" borderId="0" xfId="0" applyFont="1" applyBorder="1"/>
    <xf numFmtId="0" fontId="0" fillId="0" borderId="0" xfId="0" applyFont="1" applyBorder="1" applyAlignment="1"/>
    <xf numFmtId="0" fontId="0" fillId="0" borderId="0" xfId="0" applyFont="1" applyBorder="1" applyAlignment="1">
      <alignment horizont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/>
    <xf numFmtId="0" fontId="1" fillId="0" borderId="0" xfId="0" applyFont="1" applyBorder="1" applyAlignment="1">
      <alignment horizontal="center"/>
    </xf>
    <xf numFmtId="2" fontId="1" fillId="0" borderId="0" xfId="0" applyNumberFormat="1" applyFont="1"/>
    <xf numFmtId="2" fontId="1" fillId="0" borderId="0" xfId="0" applyNumberFormat="1" applyFont="1" applyAlignment="1">
      <alignment horizontal="center"/>
    </xf>
    <xf numFmtId="2" fontId="1" fillId="0" borderId="1" xfId="0" applyNumberFormat="1" applyFont="1" applyBorder="1"/>
    <xf numFmtId="2" fontId="1" fillId="0" borderId="1" xfId="0" applyNumberFormat="1" applyFont="1" applyBorder="1" applyAlignment="1">
      <alignment horizontal="center"/>
    </xf>
    <xf numFmtId="2" fontId="1" fillId="0" borderId="0" xfId="0" applyNumberFormat="1" applyFont="1" applyBorder="1"/>
    <xf numFmtId="2" fontId="1" fillId="0" borderId="0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2" fontId="0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2" fontId="0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0" fillId="0" borderId="2" xfId="0" applyFont="1" applyBorder="1" applyAlignment="1">
      <alignment horizontal="center"/>
    </xf>
    <xf numFmtId="0" fontId="11" fillId="0" borderId="3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1" fontId="0" fillId="0" borderId="0" xfId="0" applyNumberFormat="1" applyFont="1" applyBorder="1" applyAlignment="1">
      <alignment horizontal="right" vertical="center" wrapText="1"/>
    </xf>
    <xf numFmtId="164" fontId="0" fillId="0" borderId="0" xfId="0" applyNumberFormat="1" applyFont="1" applyBorder="1" applyAlignment="1">
      <alignment horizontal="center" vertical="center" wrapText="1"/>
    </xf>
    <xf numFmtId="164" fontId="0" fillId="0" borderId="2" xfId="0" applyNumberFormat="1" applyFont="1" applyBorder="1" applyAlignment="1">
      <alignment horizontal="center" vertical="center" wrapText="1"/>
    </xf>
    <xf numFmtId="164" fontId="0" fillId="0" borderId="0" xfId="0" applyNumberFormat="1" applyFont="1" applyBorder="1" applyAlignment="1">
      <alignment horizontal="center"/>
    </xf>
    <xf numFmtId="0" fontId="12" fillId="0" borderId="0" xfId="0" applyFont="1" applyBorder="1" applyAlignment="1">
      <alignment horizontal="right"/>
    </xf>
    <xf numFmtId="164" fontId="15" fillId="0" borderId="0" xfId="0" applyNumberFormat="1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164" fontId="0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 applyFill="1" applyBorder="1" applyAlignment="1">
      <alignment horizontal="center" vertical="center" wrapText="1"/>
    </xf>
    <xf numFmtId="2" fontId="15" fillId="0" borderId="0" xfId="0" applyNumberFormat="1" applyFont="1" applyBorder="1" applyAlignment="1">
      <alignment horizontal="center"/>
    </xf>
    <xf numFmtId="0" fontId="17" fillId="0" borderId="0" xfId="0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7"/>
  <sheetViews>
    <sheetView zoomScale="130" zoomScaleNormal="130" workbookViewId="0">
      <pane ySplit="3" topLeftCell="A16" activePane="bottomLeft" state="frozen"/>
      <selection pane="bottomLeft" activeCell="O15" sqref="O15"/>
    </sheetView>
  </sheetViews>
  <sheetFormatPr defaultColWidth="8.7109375" defaultRowHeight="15" x14ac:dyDescent="0.25"/>
  <cols>
    <col min="1" max="1" width="16.28515625" style="6" customWidth="1"/>
    <col min="2" max="2" width="52.28515625" style="7" customWidth="1"/>
    <col min="3" max="3" width="6.5703125" style="8" customWidth="1"/>
    <col min="4" max="4" width="7.5703125" style="8" bestFit="1" customWidth="1"/>
    <col min="5" max="6" width="7.140625" style="8" bestFit="1" customWidth="1"/>
    <col min="7" max="7" width="6.5703125" style="8" bestFit="1" customWidth="1"/>
    <col min="8" max="10" width="7.140625" style="1" customWidth="1"/>
    <col min="11" max="11" width="8.42578125" style="1" customWidth="1"/>
    <col min="12" max="12" width="6.28515625" style="3" customWidth="1"/>
    <col min="13" max="13" width="7.140625" style="3" bestFit="1" customWidth="1"/>
    <col min="14" max="16384" width="8.7109375" style="1"/>
  </cols>
  <sheetData>
    <row r="1" spans="1:13" x14ac:dyDescent="0.25">
      <c r="A1" s="6" t="s">
        <v>82</v>
      </c>
    </row>
    <row r="2" spans="1:13" s="20" customFormat="1" x14ac:dyDescent="0.25">
      <c r="A2" s="22"/>
      <c r="B2" s="23"/>
      <c r="C2" s="24"/>
      <c r="D2" s="63" t="s">
        <v>38</v>
      </c>
      <c r="E2" s="63"/>
      <c r="F2" s="63"/>
      <c r="G2" s="63"/>
      <c r="H2" s="64" t="s">
        <v>39</v>
      </c>
      <c r="I2" s="64"/>
      <c r="J2" s="64"/>
      <c r="K2" s="64"/>
      <c r="L2" s="21"/>
      <c r="M2" s="21"/>
    </row>
    <row r="3" spans="1:13" s="2" customFormat="1" x14ac:dyDescent="0.2">
      <c r="A3" s="16" t="s">
        <v>1</v>
      </c>
      <c r="B3" s="17" t="s">
        <v>2</v>
      </c>
      <c r="C3" s="18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4</v>
      </c>
      <c r="I3" s="18" t="s">
        <v>5</v>
      </c>
      <c r="J3" s="18" t="s">
        <v>6</v>
      </c>
      <c r="K3" s="18" t="s">
        <v>7</v>
      </c>
      <c r="L3" s="19" t="s">
        <v>41</v>
      </c>
      <c r="M3" s="36" t="s">
        <v>0</v>
      </c>
    </row>
    <row r="4" spans="1:13" x14ac:dyDescent="0.25">
      <c r="A4" s="60" t="s">
        <v>8</v>
      </c>
      <c r="B4" s="13" t="s">
        <v>75</v>
      </c>
      <c r="C4" s="14">
        <v>42</v>
      </c>
      <c r="D4" s="14">
        <v>0</v>
      </c>
      <c r="E4" s="14">
        <v>22</v>
      </c>
      <c r="F4" s="14">
        <v>2</v>
      </c>
      <c r="G4" s="14">
        <v>18</v>
      </c>
      <c r="H4" s="4">
        <f>(D4+E4)*(D4+F4)/C4</f>
        <v>1.0476190476190477</v>
      </c>
      <c r="I4" s="4">
        <f>(D4+E4)*(E4+G4)/C4</f>
        <v>20.952380952380953</v>
      </c>
      <c r="J4" s="4">
        <f>(F4+G4)*(D4+F4)/C4</f>
        <v>0.95238095238095233</v>
      </c>
      <c r="K4" s="4">
        <f>(F4+G4)*(E4+G4)/C4</f>
        <v>19.047619047619047</v>
      </c>
      <c r="M4" s="5"/>
    </row>
    <row r="5" spans="1:13" x14ac:dyDescent="0.25">
      <c r="A5" s="60" t="s">
        <v>8</v>
      </c>
      <c r="B5" s="13" t="s">
        <v>76</v>
      </c>
      <c r="C5" s="14">
        <v>78</v>
      </c>
      <c r="D5" s="14">
        <v>3</v>
      </c>
      <c r="E5" s="14">
        <v>72</v>
      </c>
      <c r="F5" s="14">
        <v>0</v>
      </c>
      <c r="G5" s="14">
        <v>3</v>
      </c>
      <c r="H5" s="4">
        <f>(D5+E5)*(D5+F5)/C5</f>
        <v>2.8846153846153846</v>
      </c>
      <c r="I5" s="4">
        <f>(D5+E5)*(E5+G5)/C5</f>
        <v>72.115384615384613</v>
      </c>
      <c r="J5" s="4">
        <f>(F5+G5)*(D5+F5)/C5</f>
        <v>0.11538461538461539</v>
      </c>
      <c r="K5" s="4">
        <f>(F5+G5)*(E5+G5)/C5</f>
        <v>2.8846153846153846</v>
      </c>
      <c r="L5" s="5"/>
      <c r="M5" s="5"/>
    </row>
    <row r="6" spans="1:13" x14ac:dyDescent="0.25">
      <c r="A6" s="60" t="s">
        <v>8</v>
      </c>
      <c r="B6" s="13" t="s">
        <v>77</v>
      </c>
      <c r="C6" s="14">
        <v>83</v>
      </c>
      <c r="D6" s="14">
        <v>51</v>
      </c>
      <c r="E6" s="14">
        <v>28</v>
      </c>
      <c r="F6" s="14">
        <v>1</v>
      </c>
      <c r="G6" s="14">
        <v>3</v>
      </c>
      <c r="H6" s="4">
        <f>(D6+E6)*(D6+F6)/C6</f>
        <v>49.493975903614455</v>
      </c>
      <c r="I6" s="4">
        <f>(D6+E6)*(E6+G6)/C6</f>
        <v>29.506024096385541</v>
      </c>
      <c r="J6" s="4">
        <f>(F6+G6)*(D6+F6)/C6</f>
        <v>2.5060240963855422</v>
      </c>
      <c r="K6" s="4">
        <f>(F6+G6)*(E6+G6)/C6</f>
        <v>1.4939759036144578</v>
      </c>
      <c r="L6" s="5"/>
      <c r="M6" s="5"/>
    </row>
    <row r="7" spans="1:13" x14ac:dyDescent="0.25">
      <c r="A7" s="60" t="s">
        <v>8</v>
      </c>
      <c r="B7" s="13" t="s">
        <v>9</v>
      </c>
      <c r="C7" s="14">
        <v>2</v>
      </c>
      <c r="D7" s="14">
        <v>0</v>
      </c>
      <c r="E7" s="14">
        <v>2</v>
      </c>
      <c r="F7" s="14">
        <v>0</v>
      </c>
      <c r="G7" s="14">
        <v>0</v>
      </c>
      <c r="H7" s="4">
        <f>(D7+E7)*(D7+F7)/C7</f>
        <v>0</v>
      </c>
      <c r="I7" s="4">
        <f>(D7+E7)*(E7+G7)/C7</f>
        <v>2</v>
      </c>
      <c r="J7" s="4">
        <f>(F7+G7)*(D7+F7)/C7</f>
        <v>0</v>
      </c>
      <c r="K7" s="4">
        <f>(F7+G7)*(E7+G7)/C7</f>
        <v>0</v>
      </c>
      <c r="L7" s="5"/>
      <c r="M7" s="5"/>
    </row>
    <row r="8" spans="1:13" s="20" customFormat="1" x14ac:dyDescent="0.25">
      <c r="A8" s="16"/>
      <c r="B8" s="17"/>
      <c r="C8" s="18">
        <f>SUM(C4:C7)</f>
        <v>205</v>
      </c>
      <c r="D8" s="18">
        <f>SUM(D4:D7)</f>
        <v>54</v>
      </c>
      <c r="E8" s="18">
        <f t="shared" ref="E8:G8" si="0">SUM(E4:E7)</f>
        <v>124</v>
      </c>
      <c r="F8" s="18">
        <f t="shared" si="0"/>
        <v>3</v>
      </c>
      <c r="G8" s="18">
        <f t="shared" si="0"/>
        <v>24</v>
      </c>
      <c r="H8" s="27">
        <f>(D8+E8)*(D8+F8)/C8</f>
        <v>49.492682926829268</v>
      </c>
      <c r="I8" s="27">
        <f>(D8+E8)*(E8+G8)/C8</f>
        <v>128.50731707317073</v>
      </c>
      <c r="J8" s="27">
        <f>(F8+G8)*(D8+F8)/C8</f>
        <v>7.5073170731707313</v>
      </c>
      <c r="K8" s="27">
        <f>(F8+G8)*(E8+G8)/C8</f>
        <v>19.492682926829268</v>
      </c>
      <c r="L8" s="28">
        <f>(D8-H8)^2/H8+(E8-I8)^2/I8+(F8-J8)^2/J8+(G8-K8)^2/K8</f>
        <v>4.3169544470549797</v>
      </c>
      <c r="M8" s="28">
        <f t="shared" ref="M8:M59" si="1">_xlfn.CHISQ.DIST.RT(L8,1)</f>
        <v>3.7734400749906985E-2</v>
      </c>
    </row>
    <row r="9" spans="1:13" s="20" customFormat="1" x14ac:dyDescent="0.25">
      <c r="A9" s="9"/>
      <c r="B9" s="10"/>
      <c r="C9" s="11"/>
      <c r="D9" s="11"/>
      <c r="E9" s="11"/>
      <c r="F9" s="11"/>
      <c r="G9" s="11"/>
      <c r="H9" s="29"/>
      <c r="I9" s="29"/>
      <c r="J9" s="29"/>
      <c r="K9" s="29"/>
      <c r="L9" s="30"/>
      <c r="M9" s="30"/>
    </row>
    <row r="10" spans="1:13" s="20" customFormat="1" x14ac:dyDescent="0.25">
      <c r="A10" s="37"/>
      <c r="B10" s="38"/>
      <c r="C10" s="39"/>
      <c r="D10" s="39"/>
      <c r="E10" s="39"/>
      <c r="F10" s="39"/>
      <c r="G10" s="39"/>
      <c r="H10" s="29"/>
      <c r="I10" s="29"/>
      <c r="J10" s="29"/>
      <c r="K10" s="29"/>
      <c r="L10" s="30"/>
      <c r="M10" s="30"/>
    </row>
    <row r="11" spans="1:13" x14ac:dyDescent="0.25">
      <c r="A11" s="60" t="s">
        <v>10</v>
      </c>
      <c r="B11" s="13" t="s">
        <v>78</v>
      </c>
      <c r="C11" s="14">
        <v>50</v>
      </c>
      <c r="D11" s="14">
        <v>0</v>
      </c>
      <c r="E11" s="14">
        <v>1</v>
      </c>
      <c r="F11" s="14">
        <v>0</v>
      </c>
      <c r="G11" s="14">
        <v>49</v>
      </c>
      <c r="H11" s="4">
        <f>(D11+E11)*(D11+F11)/C11</f>
        <v>0</v>
      </c>
      <c r="I11" s="4">
        <f>(D11+E11)*(E11+G11)/C11</f>
        <v>1</v>
      </c>
      <c r="J11" s="4">
        <f>(F11+G11)*(D11+F11)/C11</f>
        <v>0</v>
      </c>
      <c r="K11" s="4">
        <f>(F11+G11)*(E11+G11)/C11</f>
        <v>49</v>
      </c>
      <c r="L11" s="5"/>
      <c r="M11" s="5"/>
    </row>
    <row r="12" spans="1:13" x14ac:dyDescent="0.25">
      <c r="A12" s="60" t="s">
        <v>10</v>
      </c>
      <c r="B12" s="13" t="s">
        <v>9</v>
      </c>
      <c r="C12" s="14">
        <v>1</v>
      </c>
      <c r="D12" s="14">
        <v>0</v>
      </c>
      <c r="E12" s="14">
        <v>1</v>
      </c>
      <c r="F12" s="14">
        <v>0</v>
      </c>
      <c r="G12" s="14">
        <v>0</v>
      </c>
      <c r="H12" s="4">
        <f>(D12+E12)*(D12+F12)/C12</f>
        <v>0</v>
      </c>
      <c r="I12" s="4">
        <f>(D12+E12)*(E12+G12)/C12</f>
        <v>1</v>
      </c>
      <c r="J12" s="4">
        <f>(F12+G12)*(D12+F12)/C12</f>
        <v>0</v>
      </c>
      <c r="K12" s="4">
        <f>(F12+G12)*(E12+G12)/C12</f>
        <v>0</v>
      </c>
      <c r="L12" s="5"/>
      <c r="M12" s="5"/>
    </row>
    <row r="13" spans="1:13" x14ac:dyDescent="0.25">
      <c r="A13" s="60" t="s">
        <v>10</v>
      </c>
      <c r="B13" s="13" t="s">
        <v>11</v>
      </c>
      <c r="C13" s="14">
        <v>1</v>
      </c>
      <c r="D13" s="14">
        <v>0</v>
      </c>
      <c r="E13" s="14">
        <v>1</v>
      </c>
      <c r="F13" s="14">
        <v>0</v>
      </c>
      <c r="G13" s="14">
        <v>0</v>
      </c>
      <c r="H13" s="4">
        <f>(D13+E13)*(D13+F13)/C13</f>
        <v>0</v>
      </c>
      <c r="I13" s="4">
        <f>(D13+E13)*(E13+G13)/C13</f>
        <v>1</v>
      </c>
      <c r="J13" s="4">
        <f>(F13+G13)*(D13+F13)/C13</f>
        <v>0</v>
      </c>
      <c r="K13" s="4">
        <f>(F13+G13)*(E13+G13)/C13</f>
        <v>0</v>
      </c>
      <c r="L13" s="5"/>
      <c r="M13" s="5"/>
    </row>
    <row r="14" spans="1:13" s="20" customFormat="1" x14ac:dyDescent="0.25">
      <c r="A14" s="16"/>
      <c r="B14" s="17"/>
      <c r="C14" s="18">
        <f>SUM(C11:C13)</f>
        <v>52</v>
      </c>
      <c r="D14" s="18">
        <f>SUM(D11:D13)</f>
        <v>0</v>
      </c>
      <c r="E14" s="18">
        <f>SUM(E11:E13)</f>
        <v>3</v>
      </c>
      <c r="F14" s="18">
        <f>SUM(F11:F13)</f>
        <v>0</v>
      </c>
      <c r="G14" s="18">
        <f>SUM(G11:G13)</f>
        <v>49</v>
      </c>
      <c r="H14" s="27">
        <f>(D14+E14)*(D14+F14)/C14</f>
        <v>0</v>
      </c>
      <c r="I14" s="27">
        <f>(D14+E14)*(E14+G14)/C14</f>
        <v>3</v>
      </c>
      <c r="J14" s="27">
        <f>(F14+G14)*(D14+F14)/C14</f>
        <v>0</v>
      </c>
      <c r="K14" s="27">
        <f>(F14+G14)*(E14+G14)/C14</f>
        <v>49</v>
      </c>
      <c r="L14" s="28"/>
      <c r="M14" s="28"/>
    </row>
    <row r="15" spans="1:13" s="20" customFormat="1" x14ac:dyDescent="0.25">
      <c r="A15" s="9"/>
      <c r="B15" s="10"/>
      <c r="C15" s="11"/>
      <c r="D15" s="11"/>
      <c r="E15" s="11"/>
      <c r="F15" s="11"/>
      <c r="G15" s="11"/>
      <c r="H15" s="29"/>
      <c r="I15" s="29"/>
      <c r="J15" s="29"/>
      <c r="K15" s="29"/>
      <c r="L15" s="30"/>
      <c r="M15" s="30"/>
    </row>
    <row r="16" spans="1:13" x14ac:dyDescent="0.25">
      <c r="A16" s="61" t="s">
        <v>12</v>
      </c>
      <c r="B16" s="34" t="s">
        <v>79</v>
      </c>
      <c r="C16" s="18">
        <v>53</v>
      </c>
      <c r="D16" s="18">
        <v>0</v>
      </c>
      <c r="E16" s="18">
        <v>0</v>
      </c>
      <c r="F16" s="18">
        <v>6</v>
      </c>
      <c r="G16" s="18">
        <v>47</v>
      </c>
      <c r="H16" s="27">
        <f>(D16+E16)*(D16+F16)/C16</f>
        <v>0</v>
      </c>
      <c r="I16" s="27">
        <f>(D16+E16)*(E16+G16)/C16</f>
        <v>0</v>
      </c>
      <c r="J16" s="27">
        <f>(F16+G16)*(D16+F16)/C16</f>
        <v>6</v>
      </c>
      <c r="K16" s="27">
        <f>(F16+G16)*(E16+G16)/C16</f>
        <v>47</v>
      </c>
      <c r="L16" s="35"/>
      <c r="M16" s="35"/>
    </row>
    <row r="17" spans="1:13" x14ac:dyDescent="0.25">
      <c r="A17" s="60"/>
      <c r="B17" s="13"/>
      <c r="C17" s="14"/>
      <c r="D17" s="14"/>
      <c r="E17" s="14"/>
      <c r="F17" s="14"/>
      <c r="G17" s="14"/>
      <c r="H17" s="4"/>
      <c r="I17" s="4"/>
      <c r="J17" s="4"/>
      <c r="K17" s="4"/>
      <c r="L17" s="5"/>
      <c r="M17" s="5"/>
    </row>
    <row r="18" spans="1:13" x14ac:dyDescent="0.25">
      <c r="A18" s="61" t="s">
        <v>13</v>
      </c>
      <c r="B18" s="34" t="s">
        <v>14</v>
      </c>
      <c r="C18" s="18">
        <v>94</v>
      </c>
      <c r="D18" s="18">
        <v>2</v>
      </c>
      <c r="E18" s="18">
        <v>18</v>
      </c>
      <c r="F18" s="18">
        <v>7</v>
      </c>
      <c r="G18" s="18">
        <v>67</v>
      </c>
      <c r="H18" s="27">
        <f>(D18+E18)*(D18+F18)/C18</f>
        <v>1.9148936170212767</v>
      </c>
      <c r="I18" s="27">
        <f>(D18+E18)*(E18+G18)/C18</f>
        <v>18.085106382978722</v>
      </c>
      <c r="J18" s="27">
        <f>(F18+G18)*(D18+F18)/C18</f>
        <v>7.0851063829787231</v>
      </c>
      <c r="K18" s="27">
        <f>(F18+G18)*(E18+G18)/C18</f>
        <v>66.914893617021278</v>
      </c>
      <c r="L18" s="28">
        <f>(D18-H18)^2/H18+(E18-I18)^2/I18+(F18-J18)^2/J18+(G18-K18)^2/K18</f>
        <v>5.3135488429605767E-3</v>
      </c>
      <c r="M18" s="28">
        <f t="shared" si="1"/>
        <v>0.94189039427762578</v>
      </c>
    </row>
    <row r="19" spans="1:13" x14ac:dyDescent="0.25">
      <c r="A19" s="60"/>
      <c r="B19" s="13"/>
      <c r="C19" s="14"/>
      <c r="D19" s="14"/>
      <c r="E19" s="14"/>
      <c r="F19" s="14"/>
      <c r="G19" s="14"/>
      <c r="H19" s="4"/>
      <c r="I19" s="4"/>
      <c r="J19" s="4"/>
      <c r="K19" s="4"/>
      <c r="L19" s="5"/>
      <c r="M19" s="5"/>
    </row>
    <row r="20" spans="1:13" x14ac:dyDescent="0.25">
      <c r="A20" s="60" t="s">
        <v>15</v>
      </c>
      <c r="B20" s="13" t="s">
        <v>16</v>
      </c>
      <c r="C20" s="14">
        <v>3</v>
      </c>
      <c r="D20" s="14">
        <v>0</v>
      </c>
      <c r="E20" s="14">
        <v>0</v>
      </c>
      <c r="F20" s="14">
        <v>0</v>
      </c>
      <c r="G20" s="14">
        <v>3</v>
      </c>
      <c r="H20" s="4">
        <f>(D20+E20)*(D20+F20)/C20</f>
        <v>0</v>
      </c>
      <c r="I20" s="4">
        <f>(D20+E20)*(E20+G20)/C20</f>
        <v>0</v>
      </c>
      <c r="J20" s="4">
        <f>(F20+G20)*(D20+F20)/C20</f>
        <v>0</v>
      </c>
      <c r="K20" s="4">
        <f>(F20+G20)*(E20+G20)/C20</f>
        <v>3</v>
      </c>
      <c r="L20" s="5"/>
      <c r="M20" s="5"/>
    </row>
    <row r="21" spans="1:13" x14ac:dyDescent="0.25">
      <c r="A21" s="60" t="s">
        <v>15</v>
      </c>
      <c r="B21" s="13" t="s">
        <v>17</v>
      </c>
      <c r="C21" s="14">
        <v>30</v>
      </c>
      <c r="D21" s="14">
        <v>0</v>
      </c>
      <c r="E21" s="14">
        <v>2</v>
      </c>
      <c r="F21" s="14">
        <v>3</v>
      </c>
      <c r="G21" s="14">
        <v>25</v>
      </c>
      <c r="H21" s="4">
        <f>(D21+E21)*(D21+F21)/C21</f>
        <v>0.2</v>
      </c>
      <c r="I21" s="4">
        <f>(D21+E21)*(E21+G21)/C21</f>
        <v>1.8</v>
      </c>
      <c r="J21" s="4">
        <f>(F21+G21)*(D21+F21)/C21</f>
        <v>2.8</v>
      </c>
      <c r="K21" s="4">
        <f>(F21+G21)*(E21+G21)/C21</f>
        <v>25.2</v>
      </c>
      <c r="L21" s="5"/>
      <c r="M21" s="5"/>
    </row>
    <row r="22" spans="1:13" x14ac:dyDescent="0.25">
      <c r="A22" s="60" t="s">
        <v>15</v>
      </c>
      <c r="B22" s="13" t="s">
        <v>14</v>
      </c>
      <c r="C22" s="14">
        <v>109</v>
      </c>
      <c r="D22" s="14">
        <v>0</v>
      </c>
      <c r="E22" s="14">
        <v>4</v>
      </c>
      <c r="F22" s="14">
        <v>9</v>
      </c>
      <c r="G22" s="14">
        <v>96</v>
      </c>
      <c r="H22" s="4">
        <f>(D22+E22)*(D22+F22)/C22</f>
        <v>0.33027522935779818</v>
      </c>
      <c r="I22" s="4">
        <f>(D22+E22)*(E22+G22)/C22</f>
        <v>3.669724770642202</v>
      </c>
      <c r="J22" s="4">
        <f>(F22+G22)*(D22+F22)/C22</f>
        <v>8.6697247706422012</v>
      </c>
      <c r="K22" s="4">
        <f>(F22+G22)*(E22+G22)/C22</f>
        <v>96.330275229357795</v>
      </c>
      <c r="L22" s="5"/>
      <c r="M22" s="5"/>
    </row>
    <row r="23" spans="1:13" s="20" customFormat="1" x14ac:dyDescent="0.25">
      <c r="A23" s="16"/>
      <c r="B23" s="17"/>
      <c r="C23" s="18">
        <f>SUM(C20:C22)</f>
        <v>142</v>
      </c>
      <c r="D23" s="18">
        <f>SUM(D20:D22)</f>
        <v>0</v>
      </c>
      <c r="E23" s="18">
        <f t="shared" ref="E23:G23" si="2">SUM(E20:E22)</f>
        <v>6</v>
      </c>
      <c r="F23" s="18">
        <f t="shared" si="2"/>
        <v>12</v>
      </c>
      <c r="G23" s="18">
        <f t="shared" si="2"/>
        <v>124</v>
      </c>
      <c r="H23" s="27">
        <f>(D23+E23)*(D23+F23)/C23</f>
        <v>0.50704225352112675</v>
      </c>
      <c r="I23" s="27">
        <f>(D23+E23)*(E23+G23)/C23</f>
        <v>5.492957746478873</v>
      </c>
      <c r="J23" s="27">
        <f>(F23+G23)*(D23+F23)/C23</f>
        <v>11.492957746478874</v>
      </c>
      <c r="K23" s="27">
        <f>(F23+G23)*(E23+G23)/C23</f>
        <v>124.50704225352112</v>
      </c>
      <c r="L23" s="28">
        <f>(D23-H23)^2/H23+(E23-I23)^2/I23+(F23-J23)^2/J23+(G23-K23)^2/K23</f>
        <v>0.57828054298642517</v>
      </c>
      <c r="M23" s="28">
        <f t="shared" si="1"/>
        <v>0.44698708348563293</v>
      </c>
    </row>
    <row r="24" spans="1:13" x14ac:dyDescent="0.25">
      <c r="A24" s="12"/>
      <c r="B24" s="13"/>
      <c r="C24" s="14"/>
      <c r="D24" s="14"/>
      <c r="E24" s="14"/>
      <c r="F24" s="14"/>
      <c r="G24" s="14"/>
      <c r="H24" s="4"/>
      <c r="I24" s="4"/>
      <c r="J24" s="4"/>
      <c r="K24" s="4"/>
      <c r="M24" s="5"/>
    </row>
    <row r="25" spans="1:13" x14ac:dyDescent="0.25">
      <c r="A25" s="61" t="s">
        <v>18</v>
      </c>
      <c r="B25" s="34" t="s">
        <v>80</v>
      </c>
      <c r="C25" s="18">
        <v>48</v>
      </c>
      <c r="D25" s="18">
        <v>0</v>
      </c>
      <c r="E25" s="18">
        <v>0</v>
      </c>
      <c r="F25" s="18">
        <v>1</v>
      </c>
      <c r="G25" s="18">
        <v>47</v>
      </c>
      <c r="H25" s="27">
        <f>(D25+E25)*(D25+F25)/C25</f>
        <v>0</v>
      </c>
      <c r="I25" s="27">
        <f>(D25+E25)*(E25+G25)/C25</f>
        <v>0</v>
      </c>
      <c r="J25" s="27">
        <f>(F25+G25)*(D25+F25)/C25</f>
        <v>1</v>
      </c>
      <c r="K25" s="27">
        <f>(F25+G25)*(E25+G25)/C25</f>
        <v>47</v>
      </c>
      <c r="L25" s="33"/>
      <c r="M25" s="28"/>
    </row>
    <row r="26" spans="1:13" x14ac:dyDescent="0.25">
      <c r="A26" s="60"/>
      <c r="B26" s="13"/>
      <c r="C26" s="14"/>
      <c r="D26" s="14"/>
      <c r="E26" s="14"/>
      <c r="F26" s="14"/>
      <c r="G26" s="14"/>
      <c r="H26" s="4"/>
      <c r="I26" s="4"/>
      <c r="J26" s="4"/>
      <c r="K26" s="4"/>
      <c r="M26" s="5"/>
    </row>
    <row r="27" spans="1:13" x14ac:dyDescent="0.25">
      <c r="A27" s="60" t="s">
        <v>19</v>
      </c>
      <c r="B27" s="13" t="s">
        <v>16</v>
      </c>
      <c r="C27" s="14">
        <v>15</v>
      </c>
      <c r="D27" s="14">
        <v>0</v>
      </c>
      <c r="E27" s="14">
        <v>0</v>
      </c>
      <c r="F27" s="14">
        <v>0</v>
      </c>
      <c r="G27" s="14">
        <v>15</v>
      </c>
      <c r="H27" s="4">
        <f t="shared" ref="H27:H33" si="3">(D27+E27)*(D27+F27)/C27</f>
        <v>0</v>
      </c>
      <c r="I27" s="4">
        <f t="shared" ref="I27:I33" si="4">(D27+E27)*(E27+G27)/C27</f>
        <v>0</v>
      </c>
      <c r="J27" s="4">
        <f t="shared" ref="J27:J33" si="5">(F27+G27)*(D27+F27)/C27</f>
        <v>0</v>
      </c>
      <c r="K27" s="4">
        <f t="shared" ref="K27:K33" si="6">(F27+G27)*(E27+G27)/C27</f>
        <v>15</v>
      </c>
      <c r="M27" s="5"/>
    </row>
    <row r="28" spans="1:13" x14ac:dyDescent="0.25">
      <c r="A28" s="60" t="s">
        <v>19</v>
      </c>
      <c r="B28" s="13" t="s">
        <v>17</v>
      </c>
      <c r="C28" s="14">
        <v>112</v>
      </c>
      <c r="D28" s="14">
        <v>3</v>
      </c>
      <c r="E28" s="14">
        <v>2</v>
      </c>
      <c r="F28" s="14">
        <v>26</v>
      </c>
      <c r="G28" s="14">
        <v>81</v>
      </c>
      <c r="H28" s="4">
        <f t="shared" si="3"/>
        <v>1.2946428571428572</v>
      </c>
      <c r="I28" s="4">
        <f t="shared" si="4"/>
        <v>3.7053571428571428</v>
      </c>
      <c r="J28" s="4">
        <f t="shared" si="5"/>
        <v>27.705357142857142</v>
      </c>
      <c r="K28" s="4">
        <f t="shared" si="6"/>
        <v>79.294642857142861</v>
      </c>
      <c r="L28" s="5"/>
      <c r="M28" s="5"/>
    </row>
    <row r="29" spans="1:13" x14ac:dyDescent="0.25">
      <c r="A29" s="60" t="s">
        <v>19</v>
      </c>
      <c r="B29" s="13" t="s">
        <v>14</v>
      </c>
      <c r="C29" s="14">
        <v>72</v>
      </c>
      <c r="D29" s="14">
        <v>0</v>
      </c>
      <c r="E29" s="14">
        <v>0</v>
      </c>
      <c r="F29" s="14">
        <v>8</v>
      </c>
      <c r="G29" s="14">
        <v>64</v>
      </c>
      <c r="H29" s="4">
        <f t="shared" si="3"/>
        <v>0</v>
      </c>
      <c r="I29" s="4">
        <f t="shared" si="4"/>
        <v>0</v>
      </c>
      <c r="J29" s="4">
        <f t="shared" si="5"/>
        <v>8</v>
      </c>
      <c r="K29" s="4">
        <f t="shared" si="6"/>
        <v>64</v>
      </c>
      <c r="M29" s="5"/>
    </row>
    <row r="30" spans="1:13" x14ac:dyDescent="0.25">
      <c r="A30" s="60" t="s">
        <v>19</v>
      </c>
      <c r="B30" s="13" t="s">
        <v>20</v>
      </c>
      <c r="C30" s="14">
        <v>46</v>
      </c>
      <c r="D30" s="14">
        <v>0</v>
      </c>
      <c r="E30" s="14">
        <v>5</v>
      </c>
      <c r="F30" s="14">
        <v>0</v>
      </c>
      <c r="G30" s="14">
        <v>41</v>
      </c>
      <c r="H30" s="4">
        <f t="shared" si="3"/>
        <v>0</v>
      </c>
      <c r="I30" s="4">
        <f t="shared" si="4"/>
        <v>5</v>
      </c>
      <c r="J30" s="4">
        <f t="shared" si="5"/>
        <v>0</v>
      </c>
      <c r="K30" s="4">
        <f t="shared" si="6"/>
        <v>41</v>
      </c>
      <c r="M30" s="5"/>
    </row>
    <row r="31" spans="1:13" x14ac:dyDescent="0.25">
      <c r="A31" s="60" t="s">
        <v>19</v>
      </c>
      <c r="B31" s="13" t="s">
        <v>21</v>
      </c>
      <c r="C31" s="14">
        <v>149</v>
      </c>
      <c r="D31" s="14">
        <v>0</v>
      </c>
      <c r="E31" s="14">
        <v>27</v>
      </c>
      <c r="F31" s="14">
        <v>6</v>
      </c>
      <c r="G31" s="14">
        <v>116</v>
      </c>
      <c r="H31" s="4">
        <f t="shared" si="3"/>
        <v>1.087248322147651</v>
      </c>
      <c r="I31" s="4">
        <f t="shared" si="4"/>
        <v>25.912751677852349</v>
      </c>
      <c r="J31" s="4">
        <f t="shared" si="5"/>
        <v>4.9127516778523486</v>
      </c>
      <c r="K31" s="4">
        <f t="shared" si="6"/>
        <v>117.08724832214764</v>
      </c>
      <c r="L31" s="5"/>
      <c r="M31" s="5"/>
    </row>
    <row r="32" spans="1:13" x14ac:dyDescent="0.25">
      <c r="A32" s="60" t="s">
        <v>19</v>
      </c>
      <c r="B32" s="13" t="s">
        <v>22</v>
      </c>
      <c r="C32" s="14">
        <v>39</v>
      </c>
      <c r="D32" s="14">
        <v>0</v>
      </c>
      <c r="E32" s="14">
        <v>0</v>
      </c>
      <c r="F32" s="14">
        <v>0</v>
      </c>
      <c r="G32" s="14">
        <v>39</v>
      </c>
      <c r="H32" s="4">
        <f t="shared" si="3"/>
        <v>0</v>
      </c>
      <c r="I32" s="4">
        <f t="shared" si="4"/>
        <v>0</v>
      </c>
      <c r="J32" s="4">
        <f t="shared" si="5"/>
        <v>0</v>
      </c>
      <c r="K32" s="4">
        <f t="shared" si="6"/>
        <v>39</v>
      </c>
      <c r="L32" s="5"/>
      <c r="M32" s="5"/>
    </row>
    <row r="33" spans="1:13" x14ac:dyDescent="0.25">
      <c r="A33" s="16"/>
      <c r="B33" s="17"/>
      <c r="C33" s="18">
        <f>SUM(C27:C32)</f>
        <v>433</v>
      </c>
      <c r="D33" s="18">
        <f t="shared" ref="D33:G33" si="7">SUM(D27:D32)</f>
        <v>3</v>
      </c>
      <c r="E33" s="18">
        <f t="shared" si="7"/>
        <v>34</v>
      </c>
      <c r="F33" s="18">
        <f t="shared" si="7"/>
        <v>40</v>
      </c>
      <c r="G33" s="18">
        <f t="shared" si="7"/>
        <v>356</v>
      </c>
      <c r="H33" s="27">
        <f t="shared" si="3"/>
        <v>3.6743648960739028</v>
      </c>
      <c r="I33" s="27">
        <f t="shared" si="4"/>
        <v>33.325635103926096</v>
      </c>
      <c r="J33" s="27">
        <f t="shared" si="5"/>
        <v>39.325635103926096</v>
      </c>
      <c r="K33" s="27">
        <f t="shared" si="6"/>
        <v>356.67436489607388</v>
      </c>
      <c r="L33" s="28">
        <f>(D33-H33)^2/H33+(E33-I33)^2/I33+(F33-J33)^2/J33+(G33-K33)^2/K33</f>
        <v>0.1502531642066525</v>
      </c>
      <c r="M33" s="28">
        <f t="shared" si="1"/>
        <v>0.69829354285608847</v>
      </c>
    </row>
    <row r="34" spans="1:13" x14ac:dyDescent="0.25">
      <c r="A34" s="12"/>
      <c r="B34" s="13"/>
      <c r="C34" s="14"/>
      <c r="D34" s="14"/>
      <c r="E34" s="14"/>
      <c r="F34" s="14"/>
      <c r="G34" s="14"/>
      <c r="H34" s="4"/>
      <c r="I34" s="4"/>
      <c r="J34" s="4"/>
      <c r="K34" s="4"/>
      <c r="L34" s="5"/>
      <c r="M34" s="5"/>
    </row>
    <row r="35" spans="1:13" x14ac:dyDescent="0.25">
      <c r="A35" s="60" t="s">
        <v>23</v>
      </c>
      <c r="B35" s="13" t="s">
        <v>24</v>
      </c>
      <c r="C35" s="14">
        <v>3</v>
      </c>
      <c r="D35" s="14">
        <v>0</v>
      </c>
      <c r="E35" s="14">
        <v>2</v>
      </c>
      <c r="F35" s="14">
        <v>0</v>
      </c>
      <c r="G35" s="14">
        <v>1</v>
      </c>
      <c r="H35" s="4">
        <f t="shared" ref="H35:H45" si="8">(D35+E35)*(D35+F35)/C35</f>
        <v>0</v>
      </c>
      <c r="I35" s="4">
        <f t="shared" ref="I35:I45" si="9">(D35+E35)*(E35+G35)/C35</f>
        <v>2</v>
      </c>
      <c r="J35" s="4">
        <f t="shared" ref="J35:J45" si="10">(F35+G35)*(D35+F35)/C35</f>
        <v>0</v>
      </c>
      <c r="K35" s="4">
        <f t="shared" ref="K35:K45" si="11">(F35+G35)*(E35+G35)/C35</f>
        <v>1</v>
      </c>
      <c r="L35" s="5"/>
      <c r="M35" s="5"/>
    </row>
    <row r="36" spans="1:13" x14ac:dyDescent="0.25">
      <c r="A36" s="60" t="s">
        <v>23</v>
      </c>
      <c r="B36" s="13" t="s">
        <v>74</v>
      </c>
      <c r="C36" s="14">
        <v>122</v>
      </c>
      <c r="D36" s="14">
        <v>26</v>
      </c>
      <c r="E36" s="14">
        <v>96</v>
      </c>
      <c r="F36" s="14">
        <v>0</v>
      </c>
      <c r="G36" s="14">
        <v>0</v>
      </c>
      <c r="H36" s="4">
        <f t="shared" si="8"/>
        <v>26</v>
      </c>
      <c r="I36" s="4">
        <f t="shared" si="9"/>
        <v>96</v>
      </c>
      <c r="J36" s="4">
        <f t="shared" si="10"/>
        <v>0</v>
      </c>
      <c r="K36" s="4">
        <f t="shared" si="11"/>
        <v>0</v>
      </c>
      <c r="L36" s="5"/>
      <c r="M36" s="5"/>
    </row>
    <row r="37" spans="1:13" x14ac:dyDescent="0.25">
      <c r="A37" s="60" t="s">
        <v>23</v>
      </c>
      <c r="B37" s="13" t="s">
        <v>73</v>
      </c>
      <c r="C37" s="14">
        <v>100</v>
      </c>
      <c r="D37" s="14">
        <v>29</v>
      </c>
      <c r="E37" s="14">
        <v>71</v>
      </c>
      <c r="F37" s="14">
        <v>0</v>
      </c>
      <c r="G37" s="14">
        <v>0</v>
      </c>
      <c r="H37" s="4">
        <f t="shared" si="8"/>
        <v>29</v>
      </c>
      <c r="I37" s="4">
        <f t="shared" si="9"/>
        <v>71</v>
      </c>
      <c r="J37" s="4">
        <f t="shared" si="10"/>
        <v>0</v>
      </c>
      <c r="K37" s="4">
        <f t="shared" si="11"/>
        <v>0</v>
      </c>
      <c r="L37" s="5"/>
      <c r="M37" s="5"/>
    </row>
    <row r="38" spans="1:13" x14ac:dyDescent="0.25">
      <c r="A38" s="60" t="s">
        <v>23</v>
      </c>
      <c r="B38" s="13" t="s">
        <v>62</v>
      </c>
      <c r="C38" s="14">
        <v>74</v>
      </c>
      <c r="D38" s="14">
        <v>0</v>
      </c>
      <c r="E38" s="14">
        <v>7</v>
      </c>
      <c r="F38" s="14">
        <v>8</v>
      </c>
      <c r="G38" s="14">
        <v>59</v>
      </c>
      <c r="H38" s="4">
        <f t="shared" si="8"/>
        <v>0.7567567567567568</v>
      </c>
      <c r="I38" s="4">
        <f t="shared" si="9"/>
        <v>6.243243243243243</v>
      </c>
      <c r="J38" s="4">
        <f t="shared" si="10"/>
        <v>7.243243243243243</v>
      </c>
      <c r="K38" s="4">
        <f t="shared" si="11"/>
        <v>59.756756756756758</v>
      </c>
      <c r="L38" s="5"/>
      <c r="M38" s="5"/>
    </row>
    <row r="39" spans="1:13" x14ac:dyDescent="0.25">
      <c r="A39" s="60" t="s">
        <v>23</v>
      </c>
      <c r="B39" s="13" t="s">
        <v>72</v>
      </c>
      <c r="C39" s="14">
        <v>26</v>
      </c>
      <c r="D39" s="14">
        <v>0</v>
      </c>
      <c r="E39" s="14">
        <v>26</v>
      </c>
      <c r="F39" s="14">
        <v>0</v>
      </c>
      <c r="G39" s="14">
        <v>0</v>
      </c>
      <c r="H39" s="4">
        <f t="shared" si="8"/>
        <v>0</v>
      </c>
      <c r="I39" s="4">
        <f t="shared" si="9"/>
        <v>26</v>
      </c>
      <c r="J39" s="4">
        <f t="shared" si="10"/>
        <v>0</v>
      </c>
      <c r="K39" s="4">
        <f t="shared" si="11"/>
        <v>0</v>
      </c>
      <c r="L39" s="5"/>
      <c r="M39" s="5"/>
    </row>
    <row r="40" spans="1:13" x14ac:dyDescent="0.25">
      <c r="A40" s="60" t="s">
        <v>23</v>
      </c>
      <c r="B40" s="13" t="s">
        <v>71</v>
      </c>
      <c r="C40" s="14">
        <v>36</v>
      </c>
      <c r="D40" s="14">
        <v>5</v>
      </c>
      <c r="E40" s="14">
        <v>28</v>
      </c>
      <c r="F40" s="14">
        <v>0</v>
      </c>
      <c r="G40" s="14">
        <v>3</v>
      </c>
      <c r="H40" s="4">
        <f t="shared" si="8"/>
        <v>4.583333333333333</v>
      </c>
      <c r="I40" s="4">
        <f t="shared" si="9"/>
        <v>28.416666666666668</v>
      </c>
      <c r="J40" s="4">
        <f t="shared" si="10"/>
        <v>0.41666666666666669</v>
      </c>
      <c r="K40" s="4">
        <f t="shared" si="11"/>
        <v>2.5833333333333335</v>
      </c>
      <c r="L40" s="5"/>
      <c r="M40" s="5"/>
    </row>
    <row r="41" spans="1:13" x14ac:dyDescent="0.25">
      <c r="A41" s="60" t="s">
        <v>23</v>
      </c>
      <c r="B41" s="13" t="s">
        <v>70</v>
      </c>
      <c r="C41" s="14">
        <v>99</v>
      </c>
      <c r="D41" s="14">
        <v>11</v>
      </c>
      <c r="E41" s="14">
        <v>84</v>
      </c>
      <c r="F41" s="14">
        <v>1</v>
      </c>
      <c r="G41" s="14">
        <v>3</v>
      </c>
      <c r="H41" s="4">
        <f t="shared" si="8"/>
        <v>11.515151515151516</v>
      </c>
      <c r="I41" s="4">
        <f t="shared" si="9"/>
        <v>83.484848484848484</v>
      </c>
      <c r="J41" s="4">
        <f t="shared" si="10"/>
        <v>0.48484848484848486</v>
      </c>
      <c r="K41" s="4">
        <f t="shared" si="11"/>
        <v>3.5151515151515151</v>
      </c>
      <c r="L41" s="5"/>
      <c r="M41" s="5"/>
    </row>
    <row r="42" spans="1:13" x14ac:dyDescent="0.25">
      <c r="A42" s="60" t="s">
        <v>23</v>
      </c>
      <c r="B42" s="13" t="s">
        <v>69</v>
      </c>
      <c r="C42" s="14">
        <v>36</v>
      </c>
      <c r="D42" s="14">
        <v>0</v>
      </c>
      <c r="E42" s="14">
        <v>35</v>
      </c>
      <c r="F42" s="14">
        <v>0</v>
      </c>
      <c r="G42" s="14">
        <v>1</v>
      </c>
      <c r="H42" s="4">
        <f t="shared" si="8"/>
        <v>0</v>
      </c>
      <c r="I42" s="4">
        <f t="shared" si="9"/>
        <v>35</v>
      </c>
      <c r="J42" s="4">
        <f t="shared" si="10"/>
        <v>0</v>
      </c>
      <c r="K42" s="4">
        <f t="shared" si="11"/>
        <v>1</v>
      </c>
      <c r="M42" s="5"/>
    </row>
    <row r="43" spans="1:13" x14ac:dyDescent="0.25">
      <c r="A43" s="60" t="s">
        <v>23</v>
      </c>
      <c r="B43" s="13" t="s">
        <v>63</v>
      </c>
      <c r="C43" s="14">
        <v>8</v>
      </c>
      <c r="D43" s="14">
        <v>0</v>
      </c>
      <c r="E43" s="14">
        <v>3</v>
      </c>
      <c r="F43" s="14">
        <v>0</v>
      </c>
      <c r="G43" s="14">
        <v>5</v>
      </c>
      <c r="H43" s="4">
        <f t="shared" si="8"/>
        <v>0</v>
      </c>
      <c r="I43" s="4">
        <f t="shared" si="9"/>
        <v>3</v>
      </c>
      <c r="J43" s="4">
        <f t="shared" si="10"/>
        <v>0</v>
      </c>
      <c r="K43" s="4">
        <f t="shared" si="11"/>
        <v>5</v>
      </c>
      <c r="M43" s="5"/>
    </row>
    <row r="44" spans="1:13" x14ac:dyDescent="0.25">
      <c r="A44" s="60" t="s">
        <v>23</v>
      </c>
      <c r="B44" s="13" t="s">
        <v>61</v>
      </c>
      <c r="C44" s="14">
        <v>100</v>
      </c>
      <c r="D44" s="14">
        <v>8</v>
      </c>
      <c r="E44" s="14">
        <v>90</v>
      </c>
      <c r="F44" s="14">
        <v>0</v>
      </c>
      <c r="G44" s="14">
        <v>2</v>
      </c>
      <c r="H44" s="4">
        <f t="shared" si="8"/>
        <v>7.84</v>
      </c>
      <c r="I44" s="4">
        <f t="shared" si="9"/>
        <v>90.16</v>
      </c>
      <c r="J44" s="4">
        <f t="shared" si="10"/>
        <v>0.16</v>
      </c>
      <c r="K44" s="4">
        <f t="shared" si="11"/>
        <v>1.84</v>
      </c>
      <c r="L44" s="5"/>
      <c r="M44" s="5"/>
    </row>
    <row r="45" spans="1:13" x14ac:dyDescent="0.25">
      <c r="A45" s="16"/>
      <c r="B45" s="17"/>
      <c r="C45" s="18">
        <f>SUM(C35:C44)</f>
        <v>604</v>
      </c>
      <c r="D45" s="18">
        <f t="shared" ref="D45:G45" si="12">SUM(D35:D44)</f>
        <v>79</v>
      </c>
      <c r="E45" s="18">
        <f t="shared" si="12"/>
        <v>442</v>
      </c>
      <c r="F45" s="18">
        <f t="shared" si="12"/>
        <v>9</v>
      </c>
      <c r="G45" s="18">
        <f t="shared" si="12"/>
        <v>74</v>
      </c>
      <c r="H45" s="27">
        <f t="shared" si="8"/>
        <v>75.907284768211923</v>
      </c>
      <c r="I45" s="27">
        <f t="shared" si="9"/>
        <v>445.09271523178808</v>
      </c>
      <c r="J45" s="27">
        <f t="shared" si="10"/>
        <v>12.092715231788079</v>
      </c>
      <c r="K45" s="27">
        <f t="shared" si="11"/>
        <v>70.907284768211923</v>
      </c>
      <c r="L45" s="28">
        <f>(D45-H45)^2/H45+(E45-I45)^2/I45+(F45-J45)^2/J45+(G45-K45)^2/K45</f>
        <v>1.0733527985326761</v>
      </c>
      <c r="M45" s="28">
        <f t="shared" si="1"/>
        <v>0.30018935423323639</v>
      </c>
    </row>
    <row r="46" spans="1:13" x14ac:dyDescent="0.25">
      <c r="A46" s="12"/>
      <c r="B46" s="13"/>
      <c r="C46" s="14"/>
      <c r="D46" s="14"/>
      <c r="E46" s="14"/>
      <c r="F46" s="14"/>
      <c r="G46" s="14"/>
      <c r="H46" s="4"/>
      <c r="I46" s="4"/>
      <c r="J46" s="4"/>
      <c r="K46" s="4"/>
      <c r="L46" s="5"/>
      <c r="M46" s="5"/>
    </row>
    <row r="47" spans="1:13" x14ac:dyDescent="0.25">
      <c r="A47" s="60" t="s">
        <v>25</v>
      </c>
      <c r="B47" s="13" t="s">
        <v>68</v>
      </c>
      <c r="C47" s="14">
        <v>203</v>
      </c>
      <c r="D47" s="14">
        <v>1</v>
      </c>
      <c r="E47" s="14">
        <v>4</v>
      </c>
      <c r="F47" s="14">
        <v>97</v>
      </c>
      <c r="G47" s="14">
        <v>101</v>
      </c>
      <c r="H47" s="4">
        <f t="shared" ref="H47:H59" si="13">(D47+E47)*(D47+F47)/C47</f>
        <v>2.4137931034482758</v>
      </c>
      <c r="I47" s="4">
        <f t="shared" ref="I47:I59" si="14">(D47+E47)*(E47+G47)/C47</f>
        <v>2.5862068965517242</v>
      </c>
      <c r="J47" s="4">
        <f t="shared" ref="J47:J59" si="15">(F47+G47)*(D47+F47)/C47</f>
        <v>95.58620689655173</v>
      </c>
      <c r="K47" s="4">
        <f t="shared" ref="K47:K59" si="16">(F47+G47)*(E47+G47)/C47</f>
        <v>102.41379310344827</v>
      </c>
      <c r="L47" s="5"/>
      <c r="M47" s="5"/>
    </row>
    <row r="48" spans="1:13" x14ac:dyDescent="0.25">
      <c r="A48" s="60" t="s">
        <v>25</v>
      </c>
      <c r="B48" s="13" t="s">
        <v>67</v>
      </c>
      <c r="C48" s="14">
        <v>470</v>
      </c>
      <c r="D48" s="14">
        <v>0</v>
      </c>
      <c r="E48" s="14">
        <v>0</v>
      </c>
      <c r="F48" s="14">
        <v>10</v>
      </c>
      <c r="G48" s="14">
        <v>460</v>
      </c>
      <c r="H48" s="4">
        <f t="shared" si="13"/>
        <v>0</v>
      </c>
      <c r="I48" s="4">
        <f t="shared" si="14"/>
        <v>0</v>
      </c>
      <c r="J48" s="4">
        <f t="shared" si="15"/>
        <v>10</v>
      </c>
      <c r="K48" s="4">
        <f t="shared" si="16"/>
        <v>460</v>
      </c>
      <c r="L48" s="5"/>
      <c r="M48" s="5"/>
    </row>
    <row r="49" spans="1:13" x14ac:dyDescent="0.25">
      <c r="A49" s="60" t="s">
        <v>25</v>
      </c>
      <c r="B49" s="13" t="s">
        <v>66</v>
      </c>
      <c r="C49" s="14">
        <v>454</v>
      </c>
      <c r="D49" s="14">
        <v>0</v>
      </c>
      <c r="E49" s="14">
        <v>2</v>
      </c>
      <c r="F49" s="14">
        <v>87</v>
      </c>
      <c r="G49" s="14">
        <v>365</v>
      </c>
      <c r="H49" s="4">
        <f t="shared" si="13"/>
        <v>0.38325991189427311</v>
      </c>
      <c r="I49" s="4">
        <f t="shared" si="14"/>
        <v>1.6167400881057268</v>
      </c>
      <c r="J49" s="4">
        <f t="shared" si="15"/>
        <v>86.616740088105729</v>
      </c>
      <c r="K49" s="4">
        <f t="shared" si="16"/>
        <v>365.3832599118943</v>
      </c>
      <c r="L49" s="5"/>
      <c r="M49" s="5"/>
    </row>
    <row r="50" spans="1:13" x14ac:dyDescent="0.25">
      <c r="A50" s="60" t="s">
        <v>25</v>
      </c>
      <c r="B50" s="13" t="s">
        <v>65</v>
      </c>
      <c r="C50" s="14">
        <v>83</v>
      </c>
      <c r="D50" s="14">
        <v>2</v>
      </c>
      <c r="E50" s="14">
        <v>1</v>
      </c>
      <c r="F50" s="14">
        <v>42</v>
      </c>
      <c r="G50" s="14">
        <v>38</v>
      </c>
      <c r="H50" s="4">
        <f t="shared" si="13"/>
        <v>1.5903614457831325</v>
      </c>
      <c r="I50" s="4">
        <f t="shared" si="14"/>
        <v>1.4096385542168675</v>
      </c>
      <c r="J50" s="4">
        <f t="shared" si="15"/>
        <v>42.409638554216869</v>
      </c>
      <c r="K50" s="4">
        <f t="shared" si="16"/>
        <v>37.590361445783131</v>
      </c>
      <c r="L50" s="5"/>
      <c r="M50" s="5"/>
    </row>
    <row r="51" spans="1:13" x14ac:dyDescent="0.25">
      <c r="A51" s="60" t="s">
        <v>25</v>
      </c>
      <c r="B51" s="13" t="s">
        <v>64</v>
      </c>
      <c r="C51" s="14">
        <v>94</v>
      </c>
      <c r="D51" s="14">
        <v>0</v>
      </c>
      <c r="E51" s="14">
        <v>0</v>
      </c>
      <c r="F51" s="14">
        <v>0</v>
      </c>
      <c r="G51" s="14">
        <v>94</v>
      </c>
      <c r="H51" s="4">
        <f t="shared" si="13"/>
        <v>0</v>
      </c>
      <c r="I51" s="4">
        <f t="shared" si="14"/>
        <v>0</v>
      </c>
      <c r="J51" s="4">
        <f t="shared" si="15"/>
        <v>0</v>
      </c>
      <c r="K51" s="4">
        <f t="shared" si="16"/>
        <v>94</v>
      </c>
      <c r="L51" s="5"/>
      <c r="M51" s="5"/>
    </row>
    <row r="52" spans="1:13" x14ac:dyDescent="0.25">
      <c r="A52" s="60" t="s">
        <v>25</v>
      </c>
      <c r="B52" s="13" t="s">
        <v>63</v>
      </c>
      <c r="C52" s="14">
        <v>50</v>
      </c>
      <c r="D52" s="14">
        <v>0</v>
      </c>
      <c r="E52" s="14">
        <v>0</v>
      </c>
      <c r="F52" s="14">
        <v>1</v>
      </c>
      <c r="G52" s="14">
        <v>49</v>
      </c>
      <c r="H52" s="4">
        <f t="shared" si="13"/>
        <v>0</v>
      </c>
      <c r="I52" s="4">
        <f t="shared" si="14"/>
        <v>0</v>
      </c>
      <c r="J52" s="4">
        <f t="shared" si="15"/>
        <v>1</v>
      </c>
      <c r="K52" s="4">
        <f t="shared" si="16"/>
        <v>49</v>
      </c>
      <c r="L52" s="5"/>
      <c r="M52" s="5"/>
    </row>
    <row r="53" spans="1:13" x14ac:dyDescent="0.25">
      <c r="A53" s="60" t="s">
        <v>25</v>
      </c>
      <c r="B53" s="13" t="s">
        <v>62</v>
      </c>
      <c r="C53" s="14">
        <v>150</v>
      </c>
      <c r="D53" s="14">
        <v>0</v>
      </c>
      <c r="E53" s="14">
        <v>0</v>
      </c>
      <c r="F53" s="14">
        <v>19</v>
      </c>
      <c r="G53" s="14">
        <v>131</v>
      </c>
      <c r="H53" s="4">
        <f t="shared" si="13"/>
        <v>0</v>
      </c>
      <c r="I53" s="4">
        <f t="shared" si="14"/>
        <v>0</v>
      </c>
      <c r="J53" s="4">
        <f t="shared" si="15"/>
        <v>19</v>
      </c>
      <c r="K53" s="4">
        <f t="shared" si="16"/>
        <v>131</v>
      </c>
      <c r="L53" s="5"/>
      <c r="M53" s="5"/>
    </row>
    <row r="54" spans="1:13" x14ac:dyDescent="0.25">
      <c r="A54" s="60" t="s">
        <v>25</v>
      </c>
      <c r="B54" s="13" t="s">
        <v>61</v>
      </c>
      <c r="C54" s="14">
        <v>59</v>
      </c>
      <c r="D54" s="14">
        <v>0</v>
      </c>
      <c r="E54" s="14">
        <v>5</v>
      </c>
      <c r="F54" s="14">
        <v>0</v>
      </c>
      <c r="G54" s="14">
        <v>54</v>
      </c>
      <c r="H54" s="4">
        <f t="shared" si="13"/>
        <v>0</v>
      </c>
      <c r="I54" s="4">
        <f t="shared" si="14"/>
        <v>5</v>
      </c>
      <c r="J54" s="4">
        <f t="shared" si="15"/>
        <v>0</v>
      </c>
      <c r="K54" s="4">
        <f t="shared" si="16"/>
        <v>54</v>
      </c>
      <c r="L54" s="5"/>
      <c r="M54" s="5"/>
    </row>
    <row r="55" spans="1:13" x14ac:dyDescent="0.25">
      <c r="A55" s="60" t="s">
        <v>25</v>
      </c>
      <c r="B55" s="13" t="s">
        <v>60</v>
      </c>
      <c r="C55" s="14">
        <v>96</v>
      </c>
      <c r="D55" s="14">
        <v>1</v>
      </c>
      <c r="E55" s="14">
        <v>3</v>
      </c>
      <c r="F55" s="14">
        <v>5</v>
      </c>
      <c r="G55" s="14">
        <v>87</v>
      </c>
      <c r="H55" s="4">
        <f t="shared" si="13"/>
        <v>0.25</v>
      </c>
      <c r="I55" s="4">
        <f t="shared" si="14"/>
        <v>3.75</v>
      </c>
      <c r="J55" s="4">
        <f t="shared" si="15"/>
        <v>5.75</v>
      </c>
      <c r="K55" s="4">
        <f t="shared" si="16"/>
        <v>86.25</v>
      </c>
      <c r="L55" s="5"/>
      <c r="M55" s="5"/>
    </row>
    <row r="56" spans="1:13" x14ac:dyDescent="0.25">
      <c r="A56" s="60" t="s">
        <v>25</v>
      </c>
      <c r="B56" s="13" t="s">
        <v>26</v>
      </c>
      <c r="C56" s="14">
        <v>6</v>
      </c>
      <c r="D56" s="14">
        <v>0</v>
      </c>
      <c r="E56" s="14">
        <v>4</v>
      </c>
      <c r="F56" s="14">
        <v>0</v>
      </c>
      <c r="G56" s="14">
        <v>2</v>
      </c>
      <c r="H56" s="4">
        <f t="shared" si="13"/>
        <v>0</v>
      </c>
      <c r="I56" s="4">
        <f t="shared" si="14"/>
        <v>4</v>
      </c>
      <c r="J56" s="4">
        <f t="shared" si="15"/>
        <v>0</v>
      </c>
      <c r="K56" s="4">
        <f t="shared" si="16"/>
        <v>2</v>
      </c>
      <c r="M56" s="5"/>
    </row>
    <row r="57" spans="1:13" x14ac:dyDescent="0.25">
      <c r="A57" s="60" t="s">
        <v>25</v>
      </c>
      <c r="B57" s="13" t="s">
        <v>9</v>
      </c>
      <c r="C57" s="14">
        <v>4</v>
      </c>
      <c r="D57" s="14">
        <v>0</v>
      </c>
      <c r="E57" s="14">
        <v>3</v>
      </c>
      <c r="F57" s="14">
        <v>0</v>
      </c>
      <c r="G57" s="14">
        <v>1</v>
      </c>
      <c r="H57" s="4">
        <f t="shared" si="13"/>
        <v>0</v>
      </c>
      <c r="I57" s="4">
        <f t="shared" si="14"/>
        <v>3</v>
      </c>
      <c r="J57" s="4">
        <f t="shared" si="15"/>
        <v>0</v>
      </c>
      <c r="K57" s="4">
        <f t="shared" si="16"/>
        <v>1</v>
      </c>
      <c r="M57" s="5"/>
    </row>
    <row r="58" spans="1:13" x14ac:dyDescent="0.25">
      <c r="A58" s="60" t="s">
        <v>25</v>
      </c>
      <c r="B58" s="13" t="s">
        <v>11</v>
      </c>
      <c r="C58" s="14">
        <v>3</v>
      </c>
      <c r="D58" s="14">
        <v>0</v>
      </c>
      <c r="E58" s="14">
        <v>3</v>
      </c>
      <c r="F58" s="14">
        <v>0</v>
      </c>
      <c r="G58" s="14">
        <v>0</v>
      </c>
      <c r="H58" s="4">
        <f t="shared" si="13"/>
        <v>0</v>
      </c>
      <c r="I58" s="4">
        <f t="shared" si="14"/>
        <v>3</v>
      </c>
      <c r="J58" s="4">
        <f t="shared" si="15"/>
        <v>0</v>
      </c>
      <c r="K58" s="4">
        <f t="shared" si="16"/>
        <v>0</v>
      </c>
      <c r="M58" s="5"/>
    </row>
    <row r="59" spans="1:13" s="20" customFormat="1" x14ac:dyDescent="0.25">
      <c r="A59" s="16"/>
      <c r="B59" s="17"/>
      <c r="C59" s="18">
        <f>SUM(C47:C58)</f>
        <v>1672</v>
      </c>
      <c r="D59" s="18">
        <f t="shared" ref="D59:G59" si="17">SUM(D47:D58)</f>
        <v>4</v>
      </c>
      <c r="E59" s="18">
        <f t="shared" si="17"/>
        <v>25</v>
      </c>
      <c r="F59" s="18">
        <f t="shared" si="17"/>
        <v>261</v>
      </c>
      <c r="G59" s="18">
        <f t="shared" si="17"/>
        <v>1382</v>
      </c>
      <c r="H59" s="27">
        <f t="shared" si="13"/>
        <v>4.5962918660287082</v>
      </c>
      <c r="I59" s="27">
        <f t="shared" si="14"/>
        <v>24.403708133971293</v>
      </c>
      <c r="J59" s="27">
        <f t="shared" si="15"/>
        <v>260.40370813397129</v>
      </c>
      <c r="K59" s="27">
        <f t="shared" si="16"/>
        <v>1382.5962918660287</v>
      </c>
      <c r="L59" s="28">
        <f>(D59-H59)^2/H59+(E59-I59)^2/I59+(F59-J59)^2/J59+(G59-K59)^2/K59</f>
        <v>9.3551564983537075E-2</v>
      </c>
      <c r="M59" s="28">
        <f t="shared" si="1"/>
        <v>0.75970971742415139</v>
      </c>
    </row>
    <row r="60" spans="1:13" s="20" customFormat="1" x14ac:dyDescent="0.25">
      <c r="A60" s="9"/>
      <c r="B60" s="10"/>
      <c r="C60" s="11"/>
      <c r="D60" s="11"/>
      <c r="E60" s="11"/>
      <c r="F60" s="11"/>
      <c r="G60" s="11"/>
      <c r="H60" s="25"/>
      <c r="I60" s="25"/>
      <c r="J60" s="25"/>
      <c r="K60" s="25"/>
      <c r="L60" s="21"/>
      <c r="M60" s="26"/>
    </row>
    <row r="61" spans="1:13" x14ac:dyDescent="0.25">
      <c r="A61" s="12" t="s">
        <v>27</v>
      </c>
      <c r="B61" s="13" t="s">
        <v>59</v>
      </c>
      <c r="C61" s="14">
        <v>188</v>
      </c>
      <c r="D61" s="14">
        <v>0</v>
      </c>
      <c r="E61" s="14">
        <v>1</v>
      </c>
      <c r="F61" s="14">
        <v>31</v>
      </c>
      <c r="G61" s="14">
        <v>156</v>
      </c>
      <c r="H61" s="4">
        <f t="shared" ref="H61:H82" si="18">(D61+E61)*(D61+F61)/C61</f>
        <v>0.16489361702127658</v>
      </c>
      <c r="I61" s="4">
        <f t="shared" ref="I61:I82" si="19">(D61+E61)*(E61+G61)/C61</f>
        <v>0.83510638297872342</v>
      </c>
      <c r="J61" s="4">
        <f t="shared" ref="J61:J82" si="20">(F61+G61)*(D61+F61)/C61</f>
        <v>30.835106382978722</v>
      </c>
      <c r="K61" s="4">
        <f t="shared" ref="K61:K82" si="21">(F61+G61)*(E61+G61)/C61</f>
        <v>156.16489361702128</v>
      </c>
      <c r="L61" s="5"/>
      <c r="M61" s="5"/>
    </row>
    <row r="62" spans="1:13" x14ac:dyDescent="0.25">
      <c r="A62" s="12" t="s">
        <v>27</v>
      </c>
      <c r="B62" s="13" t="s">
        <v>58</v>
      </c>
      <c r="C62" s="14">
        <v>180</v>
      </c>
      <c r="D62" s="14">
        <v>0</v>
      </c>
      <c r="E62" s="14">
        <v>0</v>
      </c>
      <c r="F62" s="14">
        <v>13</v>
      </c>
      <c r="G62" s="14">
        <v>167</v>
      </c>
      <c r="H62" s="4">
        <f t="shared" si="18"/>
        <v>0</v>
      </c>
      <c r="I62" s="4">
        <f t="shared" si="19"/>
        <v>0</v>
      </c>
      <c r="J62" s="4">
        <f t="shared" si="20"/>
        <v>13</v>
      </c>
      <c r="K62" s="4">
        <f t="shared" si="21"/>
        <v>167</v>
      </c>
      <c r="L62" s="5"/>
      <c r="M62" s="5"/>
    </row>
    <row r="63" spans="1:13" x14ac:dyDescent="0.25">
      <c r="A63" s="12" t="s">
        <v>27</v>
      </c>
      <c r="B63" s="13" t="s">
        <v>57</v>
      </c>
      <c r="C63" s="14">
        <v>29</v>
      </c>
      <c r="D63" s="14">
        <v>0</v>
      </c>
      <c r="E63" s="14">
        <v>0</v>
      </c>
      <c r="F63" s="14">
        <v>3</v>
      </c>
      <c r="G63" s="14">
        <v>26</v>
      </c>
      <c r="H63" s="4">
        <f t="shared" si="18"/>
        <v>0</v>
      </c>
      <c r="I63" s="4">
        <f t="shared" si="19"/>
        <v>0</v>
      </c>
      <c r="J63" s="4">
        <f t="shared" si="20"/>
        <v>3</v>
      </c>
      <c r="K63" s="4">
        <f t="shared" si="21"/>
        <v>26</v>
      </c>
      <c r="L63" s="5"/>
      <c r="M63" s="5"/>
    </row>
    <row r="64" spans="1:13" x14ac:dyDescent="0.25">
      <c r="A64" s="12" t="s">
        <v>27</v>
      </c>
      <c r="B64" s="13" t="s">
        <v>56</v>
      </c>
      <c r="C64" s="14">
        <v>36</v>
      </c>
      <c r="D64" s="14">
        <v>0</v>
      </c>
      <c r="E64" s="14">
        <v>0</v>
      </c>
      <c r="F64" s="14">
        <v>1</v>
      </c>
      <c r="G64" s="14">
        <v>35</v>
      </c>
      <c r="H64" s="4">
        <f t="shared" si="18"/>
        <v>0</v>
      </c>
      <c r="I64" s="4">
        <f t="shared" si="19"/>
        <v>0</v>
      </c>
      <c r="J64" s="4">
        <f t="shared" si="20"/>
        <v>1</v>
      </c>
      <c r="K64" s="4">
        <f t="shared" si="21"/>
        <v>35</v>
      </c>
      <c r="L64" s="5"/>
      <c r="M64" s="5"/>
    </row>
    <row r="65" spans="1:13" x14ac:dyDescent="0.25">
      <c r="A65" s="12" t="s">
        <v>27</v>
      </c>
      <c r="B65" s="13" t="s">
        <v>55</v>
      </c>
      <c r="C65" s="14">
        <v>29</v>
      </c>
      <c r="D65" s="14">
        <v>0</v>
      </c>
      <c r="E65" s="14">
        <v>0</v>
      </c>
      <c r="F65" s="14">
        <v>1</v>
      </c>
      <c r="G65" s="14">
        <v>28</v>
      </c>
      <c r="H65" s="4">
        <f t="shared" si="18"/>
        <v>0</v>
      </c>
      <c r="I65" s="4">
        <f t="shared" si="19"/>
        <v>0</v>
      </c>
      <c r="J65" s="4">
        <f t="shared" si="20"/>
        <v>1</v>
      </c>
      <c r="K65" s="4">
        <f t="shared" si="21"/>
        <v>28</v>
      </c>
      <c r="L65" s="5"/>
      <c r="M65" s="5"/>
    </row>
    <row r="66" spans="1:13" x14ac:dyDescent="0.25">
      <c r="A66" s="12" t="s">
        <v>27</v>
      </c>
      <c r="B66" s="13" t="s">
        <v>54</v>
      </c>
      <c r="C66" s="14">
        <v>19</v>
      </c>
      <c r="D66" s="14">
        <v>0</v>
      </c>
      <c r="E66" s="14">
        <v>0</v>
      </c>
      <c r="F66" s="14">
        <v>4</v>
      </c>
      <c r="G66" s="14">
        <v>15</v>
      </c>
      <c r="H66" s="4">
        <f t="shared" si="18"/>
        <v>0</v>
      </c>
      <c r="I66" s="4">
        <f t="shared" si="19"/>
        <v>0</v>
      </c>
      <c r="J66" s="4">
        <f t="shared" si="20"/>
        <v>4</v>
      </c>
      <c r="K66" s="4">
        <f t="shared" si="21"/>
        <v>15</v>
      </c>
      <c r="L66" s="5"/>
      <c r="M66" s="5"/>
    </row>
    <row r="67" spans="1:13" x14ac:dyDescent="0.25">
      <c r="A67" s="12" t="s">
        <v>27</v>
      </c>
      <c r="B67" s="13" t="s">
        <v>53</v>
      </c>
      <c r="C67" s="14">
        <v>12</v>
      </c>
      <c r="D67" s="14">
        <v>0</v>
      </c>
      <c r="E67" s="14">
        <v>1</v>
      </c>
      <c r="F67" s="14">
        <v>0</v>
      </c>
      <c r="G67" s="14">
        <v>11</v>
      </c>
      <c r="H67" s="4">
        <f t="shared" si="18"/>
        <v>0</v>
      </c>
      <c r="I67" s="4">
        <f t="shared" si="19"/>
        <v>1</v>
      </c>
      <c r="J67" s="4">
        <f t="shared" si="20"/>
        <v>0</v>
      </c>
      <c r="K67" s="4">
        <f t="shared" si="21"/>
        <v>11</v>
      </c>
      <c r="L67" s="5"/>
      <c r="M67" s="5"/>
    </row>
    <row r="68" spans="1:13" x14ac:dyDescent="0.25">
      <c r="A68" s="12" t="s">
        <v>27</v>
      </c>
      <c r="B68" s="13" t="s">
        <v>52</v>
      </c>
      <c r="C68" s="14">
        <v>30</v>
      </c>
      <c r="D68" s="14">
        <v>0</v>
      </c>
      <c r="E68" s="14">
        <v>0</v>
      </c>
      <c r="F68" s="14">
        <v>4</v>
      </c>
      <c r="G68" s="14">
        <v>26</v>
      </c>
      <c r="H68" s="4">
        <f t="shared" si="18"/>
        <v>0</v>
      </c>
      <c r="I68" s="4">
        <f t="shared" si="19"/>
        <v>0</v>
      </c>
      <c r="J68" s="4">
        <f t="shared" si="20"/>
        <v>4</v>
      </c>
      <c r="K68" s="4">
        <f t="shared" si="21"/>
        <v>26</v>
      </c>
      <c r="L68" s="5"/>
      <c r="M68" s="5"/>
    </row>
    <row r="69" spans="1:13" x14ac:dyDescent="0.25">
      <c r="A69" s="12" t="s">
        <v>27</v>
      </c>
      <c r="B69" s="13" t="s">
        <v>51</v>
      </c>
      <c r="C69" s="14">
        <v>32</v>
      </c>
      <c r="D69" s="14">
        <v>0</v>
      </c>
      <c r="E69" s="14">
        <v>0</v>
      </c>
      <c r="F69" s="14">
        <v>1</v>
      </c>
      <c r="G69" s="14">
        <v>31</v>
      </c>
      <c r="H69" s="4">
        <f t="shared" si="18"/>
        <v>0</v>
      </c>
      <c r="I69" s="4">
        <f t="shared" si="19"/>
        <v>0</v>
      </c>
      <c r="J69" s="4">
        <f t="shared" si="20"/>
        <v>1</v>
      </c>
      <c r="K69" s="4">
        <f t="shared" si="21"/>
        <v>31</v>
      </c>
      <c r="L69" s="5"/>
      <c r="M69" s="5"/>
    </row>
    <row r="70" spans="1:13" x14ac:dyDescent="0.25">
      <c r="A70" s="12" t="s">
        <v>27</v>
      </c>
      <c r="B70" s="13" t="s">
        <v>28</v>
      </c>
      <c r="C70" s="14">
        <v>138</v>
      </c>
      <c r="D70" s="14">
        <v>0</v>
      </c>
      <c r="E70" s="14">
        <v>5</v>
      </c>
      <c r="F70" s="14">
        <v>0</v>
      </c>
      <c r="G70" s="14">
        <v>133</v>
      </c>
      <c r="H70" s="4">
        <f t="shared" si="18"/>
        <v>0</v>
      </c>
      <c r="I70" s="4">
        <f t="shared" si="19"/>
        <v>5</v>
      </c>
      <c r="J70" s="4">
        <f t="shared" si="20"/>
        <v>0</v>
      </c>
      <c r="K70" s="4">
        <f t="shared" si="21"/>
        <v>133</v>
      </c>
      <c r="L70" s="5"/>
      <c r="M70" s="5"/>
    </row>
    <row r="71" spans="1:13" x14ac:dyDescent="0.25">
      <c r="A71" s="12" t="s">
        <v>27</v>
      </c>
      <c r="B71" s="13" t="s">
        <v>14</v>
      </c>
      <c r="C71" s="14">
        <v>12</v>
      </c>
      <c r="D71" s="14">
        <v>0</v>
      </c>
      <c r="E71" s="14">
        <v>0</v>
      </c>
      <c r="F71" s="14">
        <v>7</v>
      </c>
      <c r="G71" s="14">
        <v>5</v>
      </c>
      <c r="H71" s="4">
        <f t="shared" si="18"/>
        <v>0</v>
      </c>
      <c r="I71" s="4">
        <f t="shared" si="19"/>
        <v>0</v>
      </c>
      <c r="J71" s="4">
        <f t="shared" si="20"/>
        <v>7</v>
      </c>
      <c r="K71" s="4">
        <f t="shared" si="21"/>
        <v>5</v>
      </c>
      <c r="L71" s="5"/>
      <c r="M71" s="5"/>
    </row>
    <row r="72" spans="1:13" x14ac:dyDescent="0.25">
      <c r="A72" s="12" t="s">
        <v>27</v>
      </c>
      <c r="B72" s="13" t="s">
        <v>17</v>
      </c>
      <c r="C72" s="14">
        <v>53</v>
      </c>
      <c r="D72" s="14">
        <v>0</v>
      </c>
      <c r="E72" s="14">
        <v>1</v>
      </c>
      <c r="F72" s="14">
        <v>14</v>
      </c>
      <c r="G72" s="14">
        <v>38</v>
      </c>
      <c r="H72" s="4">
        <f t="shared" si="18"/>
        <v>0.26415094339622641</v>
      </c>
      <c r="I72" s="4">
        <f t="shared" si="19"/>
        <v>0.73584905660377353</v>
      </c>
      <c r="J72" s="4">
        <f t="shared" si="20"/>
        <v>13.735849056603774</v>
      </c>
      <c r="K72" s="4">
        <f t="shared" si="21"/>
        <v>38.264150943396224</v>
      </c>
      <c r="L72" s="5"/>
      <c r="M72" s="5"/>
    </row>
    <row r="73" spans="1:13" x14ac:dyDescent="0.25">
      <c r="A73" s="12" t="s">
        <v>27</v>
      </c>
      <c r="B73" s="13" t="s">
        <v>29</v>
      </c>
      <c r="C73" s="14">
        <v>37</v>
      </c>
      <c r="D73" s="14">
        <v>0</v>
      </c>
      <c r="E73" s="14">
        <v>1</v>
      </c>
      <c r="F73" s="14">
        <v>0</v>
      </c>
      <c r="G73" s="14">
        <v>36</v>
      </c>
      <c r="H73" s="4">
        <f t="shared" si="18"/>
        <v>0</v>
      </c>
      <c r="I73" s="4">
        <f t="shared" si="19"/>
        <v>1</v>
      </c>
      <c r="J73" s="4">
        <f t="shared" si="20"/>
        <v>0</v>
      </c>
      <c r="K73" s="4">
        <f t="shared" si="21"/>
        <v>36</v>
      </c>
      <c r="L73" s="5"/>
      <c r="M73" s="5"/>
    </row>
    <row r="74" spans="1:13" x14ac:dyDescent="0.25">
      <c r="A74" s="12" t="s">
        <v>27</v>
      </c>
      <c r="B74" s="13" t="s">
        <v>30</v>
      </c>
      <c r="C74" s="14">
        <v>69</v>
      </c>
      <c r="D74" s="14">
        <v>0</v>
      </c>
      <c r="E74" s="14">
        <v>1</v>
      </c>
      <c r="F74" s="14">
        <v>41</v>
      </c>
      <c r="G74" s="14">
        <v>27</v>
      </c>
      <c r="H74" s="4">
        <f t="shared" si="18"/>
        <v>0.59420289855072461</v>
      </c>
      <c r="I74" s="4">
        <f t="shared" si="19"/>
        <v>0.40579710144927539</v>
      </c>
      <c r="J74" s="4">
        <f t="shared" si="20"/>
        <v>40.405797101449274</v>
      </c>
      <c r="K74" s="4">
        <f t="shared" si="21"/>
        <v>27.594202898550726</v>
      </c>
      <c r="L74" s="5"/>
      <c r="M74" s="5"/>
    </row>
    <row r="75" spans="1:13" x14ac:dyDescent="0.25">
      <c r="A75" s="12" t="s">
        <v>27</v>
      </c>
      <c r="B75" s="13" t="s">
        <v>31</v>
      </c>
      <c r="C75" s="14">
        <v>94</v>
      </c>
      <c r="D75" s="14">
        <v>0</v>
      </c>
      <c r="E75" s="14">
        <v>5</v>
      </c>
      <c r="F75" s="14">
        <v>0</v>
      </c>
      <c r="G75" s="14">
        <v>89</v>
      </c>
      <c r="H75" s="4">
        <f t="shared" si="18"/>
        <v>0</v>
      </c>
      <c r="I75" s="4">
        <f t="shared" si="19"/>
        <v>5</v>
      </c>
      <c r="J75" s="4">
        <f t="shared" si="20"/>
        <v>0</v>
      </c>
      <c r="K75" s="4">
        <f t="shared" si="21"/>
        <v>89</v>
      </c>
      <c r="M75" s="5"/>
    </row>
    <row r="76" spans="1:13" x14ac:dyDescent="0.25">
      <c r="A76" s="12" t="s">
        <v>27</v>
      </c>
      <c r="B76" s="15" t="s">
        <v>32</v>
      </c>
      <c r="C76" s="14">
        <v>94</v>
      </c>
      <c r="D76" s="14">
        <v>0</v>
      </c>
      <c r="E76" s="14">
        <v>3</v>
      </c>
      <c r="F76" s="14">
        <v>0</v>
      </c>
      <c r="G76" s="14">
        <v>91</v>
      </c>
      <c r="H76" s="4">
        <f t="shared" si="18"/>
        <v>0</v>
      </c>
      <c r="I76" s="4">
        <f t="shared" si="19"/>
        <v>3</v>
      </c>
      <c r="J76" s="4">
        <f t="shared" si="20"/>
        <v>0</v>
      </c>
      <c r="K76" s="4">
        <f t="shared" si="21"/>
        <v>91</v>
      </c>
      <c r="M76" s="5"/>
    </row>
    <row r="77" spans="1:13" x14ac:dyDescent="0.25">
      <c r="A77" s="12" t="s">
        <v>27</v>
      </c>
      <c r="B77" s="13" t="s">
        <v>33</v>
      </c>
      <c r="C77" s="14">
        <v>14</v>
      </c>
      <c r="D77" s="14">
        <v>0</v>
      </c>
      <c r="E77" s="14">
        <v>0</v>
      </c>
      <c r="F77" s="14">
        <v>0</v>
      </c>
      <c r="G77" s="14">
        <v>14</v>
      </c>
      <c r="H77" s="4">
        <f t="shared" si="18"/>
        <v>0</v>
      </c>
      <c r="I77" s="4">
        <f t="shared" si="19"/>
        <v>0</v>
      </c>
      <c r="J77" s="4">
        <f t="shared" si="20"/>
        <v>0</v>
      </c>
      <c r="K77" s="4">
        <f t="shared" si="21"/>
        <v>14</v>
      </c>
      <c r="M77" s="5"/>
    </row>
    <row r="78" spans="1:13" x14ac:dyDescent="0.25">
      <c r="A78" s="12" t="s">
        <v>27</v>
      </c>
      <c r="B78" s="13" t="s">
        <v>34</v>
      </c>
      <c r="C78" s="14">
        <v>42</v>
      </c>
      <c r="D78" s="14">
        <v>0</v>
      </c>
      <c r="E78" s="14">
        <v>0</v>
      </c>
      <c r="F78" s="14">
        <v>0</v>
      </c>
      <c r="G78" s="14">
        <v>42</v>
      </c>
      <c r="H78" s="4">
        <f t="shared" si="18"/>
        <v>0</v>
      </c>
      <c r="I78" s="4">
        <f t="shared" si="19"/>
        <v>0</v>
      </c>
      <c r="J78" s="4">
        <f t="shared" si="20"/>
        <v>0</v>
      </c>
      <c r="K78" s="4">
        <f t="shared" si="21"/>
        <v>42</v>
      </c>
      <c r="M78" s="5"/>
    </row>
    <row r="79" spans="1:13" x14ac:dyDescent="0.25">
      <c r="A79" s="12" t="s">
        <v>27</v>
      </c>
      <c r="B79" s="13" t="s">
        <v>35</v>
      </c>
      <c r="C79" s="14">
        <v>38</v>
      </c>
      <c r="D79" s="14">
        <v>0</v>
      </c>
      <c r="E79" s="14">
        <v>3</v>
      </c>
      <c r="F79" s="14">
        <v>0</v>
      </c>
      <c r="G79" s="14">
        <v>35</v>
      </c>
      <c r="H79" s="4">
        <f t="shared" si="18"/>
        <v>0</v>
      </c>
      <c r="I79" s="4">
        <f t="shared" si="19"/>
        <v>3</v>
      </c>
      <c r="J79" s="4">
        <f t="shared" si="20"/>
        <v>0</v>
      </c>
      <c r="K79" s="4">
        <f t="shared" si="21"/>
        <v>35</v>
      </c>
      <c r="M79" s="5"/>
    </row>
    <row r="80" spans="1:13" x14ac:dyDescent="0.25">
      <c r="A80" s="12" t="s">
        <v>27</v>
      </c>
      <c r="B80" s="13" t="s">
        <v>36</v>
      </c>
      <c r="C80" s="14">
        <v>33</v>
      </c>
      <c r="D80" s="14">
        <v>0</v>
      </c>
      <c r="E80" s="14">
        <v>6</v>
      </c>
      <c r="F80" s="14">
        <v>0</v>
      </c>
      <c r="G80" s="14">
        <v>27</v>
      </c>
      <c r="H80" s="4">
        <f t="shared" si="18"/>
        <v>0</v>
      </c>
      <c r="I80" s="4">
        <f t="shared" si="19"/>
        <v>6</v>
      </c>
      <c r="J80" s="4">
        <f t="shared" si="20"/>
        <v>0</v>
      </c>
      <c r="K80" s="4">
        <f t="shared" si="21"/>
        <v>27</v>
      </c>
      <c r="M80" s="5"/>
    </row>
    <row r="81" spans="1:13" x14ac:dyDescent="0.25">
      <c r="A81" s="12" t="s">
        <v>27</v>
      </c>
      <c r="B81" s="13" t="s">
        <v>37</v>
      </c>
      <c r="C81" s="14">
        <v>15</v>
      </c>
      <c r="D81" s="14">
        <v>0</v>
      </c>
      <c r="E81" s="14">
        <v>1</v>
      </c>
      <c r="F81" s="14">
        <v>0</v>
      </c>
      <c r="G81" s="14">
        <v>14</v>
      </c>
      <c r="H81" s="4">
        <f t="shared" si="18"/>
        <v>0</v>
      </c>
      <c r="I81" s="4">
        <f t="shared" si="19"/>
        <v>1</v>
      </c>
      <c r="J81" s="4">
        <f t="shared" si="20"/>
        <v>0</v>
      </c>
      <c r="K81" s="4">
        <f t="shared" si="21"/>
        <v>14</v>
      </c>
      <c r="M81" s="5"/>
    </row>
    <row r="82" spans="1:13" x14ac:dyDescent="0.25">
      <c r="A82" s="31"/>
      <c r="B82" s="32"/>
      <c r="C82" s="33">
        <f>SUM(C61:C81)</f>
        <v>1194</v>
      </c>
      <c r="D82" s="33">
        <f t="shared" ref="D82:G82" si="22">SUM(D61:D81)</f>
        <v>0</v>
      </c>
      <c r="E82" s="33">
        <f t="shared" si="22"/>
        <v>28</v>
      </c>
      <c r="F82" s="33">
        <f t="shared" si="22"/>
        <v>120</v>
      </c>
      <c r="G82" s="33">
        <f t="shared" si="22"/>
        <v>1046</v>
      </c>
      <c r="H82" s="27">
        <f t="shared" si="18"/>
        <v>2.8140703517587942</v>
      </c>
      <c r="I82" s="27">
        <f t="shared" si="19"/>
        <v>25.185929648241206</v>
      </c>
      <c r="J82" s="27">
        <f t="shared" si="20"/>
        <v>117.1859296482412</v>
      </c>
      <c r="K82" s="27">
        <f t="shared" si="21"/>
        <v>1048.8140703517588</v>
      </c>
      <c r="L82" s="28">
        <f>(D82-H82)^2/H82+(E82-I82)^2/I82+(F82-J82)^2/J82+(G82-K82)^2/K82</f>
        <v>3.2036183485535235</v>
      </c>
      <c r="M82" s="28">
        <f t="shared" ref="M82" si="23">_xlfn.CHISQ.DIST.RT(L82,1)</f>
        <v>7.347554341603936E-2</v>
      </c>
    </row>
    <row r="86" spans="1:13" x14ac:dyDescent="0.25">
      <c r="A86" s="42" t="s">
        <v>42</v>
      </c>
      <c r="B86" s="7">
        <v>6</v>
      </c>
    </row>
    <row r="87" spans="1:13" x14ac:dyDescent="0.25">
      <c r="A87" s="43" t="s">
        <v>81</v>
      </c>
    </row>
  </sheetData>
  <mergeCells count="2">
    <mergeCell ref="D2:G2"/>
    <mergeCell ref="H2:K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8"/>
  <sheetViews>
    <sheetView tabSelected="1" zoomScale="160" zoomScaleNormal="160" workbookViewId="0">
      <selection activeCell="M34" sqref="M34"/>
    </sheetView>
  </sheetViews>
  <sheetFormatPr defaultColWidth="8.7109375" defaultRowHeight="15" x14ac:dyDescent="0.25"/>
  <cols>
    <col min="1" max="1" width="18.42578125" style="6" customWidth="1"/>
    <col min="2" max="2" width="9.5703125" style="8" bestFit="1" customWidth="1"/>
    <col min="3" max="3" width="5.42578125" style="8" bestFit="1" customWidth="1"/>
    <col min="4" max="4" width="7" style="8" bestFit="1" customWidth="1"/>
    <col min="5" max="6" width="6.7109375" style="8" bestFit="1" customWidth="1"/>
    <col min="7" max="7" width="6.42578125" style="8" bestFit="1" customWidth="1"/>
    <col min="8" max="8" width="2.5703125" style="8" customWidth="1"/>
    <col min="9" max="10" width="11.140625" style="8" customWidth="1"/>
    <col min="11" max="11" width="2.42578125" style="8" customWidth="1"/>
    <col min="12" max="12" width="9" style="8" customWidth="1"/>
    <col min="13" max="13" width="7.42578125" style="8" customWidth="1"/>
    <col min="14" max="16384" width="8.7109375" style="1"/>
  </cols>
  <sheetData>
    <row r="1" spans="1:13" s="20" customFormat="1" x14ac:dyDescent="0.25">
      <c r="A1" s="22" t="s">
        <v>83</v>
      </c>
      <c r="B1" s="41"/>
      <c r="C1" s="41"/>
      <c r="D1" s="23"/>
      <c r="E1" s="23"/>
      <c r="F1" s="23"/>
      <c r="G1" s="23"/>
      <c r="H1" s="41"/>
      <c r="I1" s="41"/>
      <c r="J1" s="41"/>
      <c r="K1" s="41"/>
      <c r="L1" s="41"/>
      <c r="M1" s="41"/>
    </row>
    <row r="2" spans="1:13" s="20" customFormat="1" x14ac:dyDescent="0.25">
      <c r="A2" s="22"/>
      <c r="B2" s="41"/>
      <c r="C2" s="41"/>
      <c r="D2" s="23"/>
      <c r="E2" s="23"/>
      <c r="F2" s="23"/>
      <c r="G2" s="23"/>
      <c r="H2" s="41"/>
      <c r="I2" s="41"/>
      <c r="J2" s="41"/>
      <c r="K2" s="41"/>
      <c r="L2" s="41"/>
      <c r="M2" s="41"/>
    </row>
    <row r="3" spans="1:13" ht="60" x14ac:dyDescent="0.25">
      <c r="A3" s="46" t="s">
        <v>45</v>
      </c>
      <c r="B3" s="47" t="s">
        <v>43</v>
      </c>
      <c r="C3" s="47" t="s">
        <v>44</v>
      </c>
      <c r="D3" s="47" t="s">
        <v>4</v>
      </c>
      <c r="E3" s="47" t="s">
        <v>5</v>
      </c>
      <c r="F3" s="47" t="s">
        <v>6</v>
      </c>
      <c r="G3" s="47" t="s">
        <v>7</v>
      </c>
      <c r="H3" s="47"/>
      <c r="I3" s="47" t="s">
        <v>47</v>
      </c>
      <c r="J3" s="47" t="s">
        <v>48</v>
      </c>
      <c r="K3" s="47"/>
      <c r="L3" s="47"/>
      <c r="M3" s="47"/>
    </row>
    <row r="4" spans="1:13" s="20" customFormat="1" x14ac:dyDescent="0.25">
      <c r="A4" s="62" t="s">
        <v>8</v>
      </c>
      <c r="B4" s="48">
        <v>4</v>
      </c>
      <c r="C4" s="49">
        <v>205</v>
      </c>
      <c r="D4" s="49">
        <v>54</v>
      </c>
      <c r="E4" s="49">
        <v>124</v>
      </c>
      <c r="F4" s="49">
        <v>3</v>
      </c>
      <c r="G4" s="49">
        <v>24</v>
      </c>
      <c r="H4" s="50"/>
      <c r="I4" s="51">
        <f>(D4+E4)/$C4</f>
        <v>0.86829268292682926</v>
      </c>
      <c r="J4" s="51">
        <f>(F4+D4)/$C4</f>
        <v>0.2780487804878049</v>
      </c>
      <c r="K4" s="50"/>
      <c r="L4" s="51">
        <f>D4-((D4+E4)*(D4+F4))/C4</f>
        <v>4.5073170731707322</v>
      </c>
      <c r="M4" s="51">
        <f t="shared" ref="M4:M13" si="0">((D4+E4)*(D4+F4)*(E4+G4)*(F4+G4))/(C4^3-C4^2)</f>
        <v>4.7291430171116629</v>
      </c>
    </row>
    <row r="5" spans="1:13" s="20" customFormat="1" x14ac:dyDescent="0.25">
      <c r="A5" s="62" t="s">
        <v>10</v>
      </c>
      <c r="B5" s="48">
        <v>4</v>
      </c>
      <c r="C5" s="49">
        <v>85</v>
      </c>
      <c r="D5" s="49">
        <v>3</v>
      </c>
      <c r="E5" s="49">
        <v>13</v>
      </c>
      <c r="F5" s="49">
        <v>2</v>
      </c>
      <c r="G5" s="49">
        <v>67</v>
      </c>
      <c r="H5" s="50"/>
      <c r="I5" s="51">
        <f t="shared" ref="I5:I14" si="1">(D5+E5)/$C5</f>
        <v>0.18823529411764706</v>
      </c>
      <c r="J5" s="51">
        <f t="shared" ref="J5:J14" si="2">(F5+D5)/$C5</f>
        <v>5.8823529411764705E-2</v>
      </c>
      <c r="K5" s="50"/>
      <c r="L5" s="51">
        <f t="shared" ref="L5:L13" si="3">D5-((D5+E5)*(D5+F5))/C5</f>
        <v>2.0588235294117645</v>
      </c>
      <c r="M5" s="51">
        <f t="shared" si="0"/>
        <v>0.72763222936233318</v>
      </c>
    </row>
    <row r="6" spans="1:13" x14ac:dyDescent="0.25">
      <c r="A6" s="62" t="s">
        <v>12</v>
      </c>
      <c r="B6" s="48">
        <v>1</v>
      </c>
      <c r="C6" s="49">
        <v>53</v>
      </c>
      <c r="D6" s="49">
        <v>0</v>
      </c>
      <c r="E6" s="49">
        <v>0</v>
      </c>
      <c r="F6" s="49">
        <v>6</v>
      </c>
      <c r="G6" s="49">
        <v>47</v>
      </c>
      <c r="H6" s="50"/>
      <c r="I6" s="51">
        <f t="shared" si="1"/>
        <v>0</v>
      </c>
      <c r="J6" s="51">
        <f t="shared" si="2"/>
        <v>0.11320754716981132</v>
      </c>
      <c r="K6" s="50"/>
      <c r="L6" s="51">
        <f t="shared" si="3"/>
        <v>0</v>
      </c>
      <c r="M6" s="51">
        <f t="shared" si="0"/>
        <v>0</v>
      </c>
    </row>
    <row r="7" spans="1:13" x14ac:dyDescent="0.25">
      <c r="A7" s="62" t="s">
        <v>13</v>
      </c>
      <c r="B7" s="48">
        <v>1</v>
      </c>
      <c r="C7" s="49">
        <v>94</v>
      </c>
      <c r="D7" s="49">
        <v>2</v>
      </c>
      <c r="E7" s="49">
        <v>18</v>
      </c>
      <c r="F7" s="49">
        <v>7</v>
      </c>
      <c r="G7" s="49">
        <v>67</v>
      </c>
      <c r="H7" s="50"/>
      <c r="I7" s="51">
        <f t="shared" si="1"/>
        <v>0.21276595744680851</v>
      </c>
      <c r="J7" s="51">
        <f t="shared" si="2"/>
        <v>9.5744680851063829E-2</v>
      </c>
      <c r="K7" s="50"/>
      <c r="L7" s="51">
        <f t="shared" si="3"/>
        <v>8.5106382978723305E-2</v>
      </c>
      <c r="M7" s="51">
        <f t="shared" si="0"/>
        <v>1.3777946523751807</v>
      </c>
    </row>
    <row r="8" spans="1:13" s="20" customFormat="1" x14ac:dyDescent="0.25">
      <c r="A8" s="62" t="s">
        <v>15</v>
      </c>
      <c r="B8" s="48">
        <v>3</v>
      </c>
      <c r="C8" s="49">
        <v>142</v>
      </c>
      <c r="D8" s="49">
        <v>0</v>
      </c>
      <c r="E8" s="49">
        <v>6</v>
      </c>
      <c r="F8" s="49">
        <v>12</v>
      </c>
      <c r="G8" s="49">
        <v>124</v>
      </c>
      <c r="H8" s="50"/>
      <c r="I8" s="51">
        <f t="shared" si="1"/>
        <v>4.2253521126760563E-2</v>
      </c>
      <c r="J8" s="51">
        <f t="shared" si="2"/>
        <v>8.4507042253521125E-2</v>
      </c>
      <c r="K8" s="50"/>
      <c r="L8" s="51">
        <f t="shared" si="3"/>
        <v>-0.50704225352112675</v>
      </c>
      <c r="M8" s="51">
        <f t="shared" si="0"/>
        <v>0.44773284598209573</v>
      </c>
    </row>
    <row r="9" spans="1:13" x14ac:dyDescent="0.25">
      <c r="A9" s="62" t="s">
        <v>18</v>
      </c>
      <c r="B9" s="48">
        <v>1</v>
      </c>
      <c r="C9" s="49">
        <v>48</v>
      </c>
      <c r="D9" s="49">
        <v>0</v>
      </c>
      <c r="E9" s="49">
        <v>0</v>
      </c>
      <c r="F9" s="49">
        <v>1</v>
      </c>
      <c r="G9" s="49">
        <v>47</v>
      </c>
      <c r="H9" s="50"/>
      <c r="I9" s="51">
        <f t="shared" si="1"/>
        <v>0</v>
      </c>
      <c r="J9" s="51">
        <f t="shared" si="2"/>
        <v>2.0833333333333332E-2</v>
      </c>
      <c r="K9" s="50"/>
      <c r="L9" s="51">
        <f t="shared" si="3"/>
        <v>0</v>
      </c>
      <c r="M9" s="51">
        <f t="shared" si="0"/>
        <v>0</v>
      </c>
    </row>
    <row r="10" spans="1:13" x14ac:dyDescent="0.25">
      <c r="A10" s="62" t="s">
        <v>19</v>
      </c>
      <c r="B10" s="48">
        <v>6</v>
      </c>
      <c r="C10" s="49">
        <v>433</v>
      </c>
      <c r="D10" s="49">
        <v>3</v>
      </c>
      <c r="E10" s="49">
        <v>34</v>
      </c>
      <c r="F10" s="49">
        <v>40</v>
      </c>
      <c r="G10" s="49">
        <v>356</v>
      </c>
      <c r="H10" s="50"/>
      <c r="I10" s="51">
        <f t="shared" si="1"/>
        <v>8.5450346420323328E-2</v>
      </c>
      <c r="J10" s="51">
        <f t="shared" si="2"/>
        <v>9.9307159353348731E-2</v>
      </c>
      <c r="K10" s="50"/>
      <c r="L10" s="51">
        <f t="shared" si="3"/>
        <v>-0.67436489607390282</v>
      </c>
      <c r="M10" s="51">
        <f t="shared" si="0"/>
        <v>3.0336846428323794</v>
      </c>
    </row>
    <row r="11" spans="1:13" x14ac:dyDescent="0.25">
      <c r="A11" s="62" t="s">
        <v>23</v>
      </c>
      <c r="B11" s="48">
        <v>10</v>
      </c>
      <c r="C11" s="49">
        <v>604</v>
      </c>
      <c r="D11" s="49">
        <v>79</v>
      </c>
      <c r="E11" s="49">
        <v>442</v>
      </c>
      <c r="F11" s="49">
        <v>9</v>
      </c>
      <c r="G11" s="49">
        <v>74</v>
      </c>
      <c r="H11" s="50"/>
      <c r="I11" s="51">
        <f t="shared" si="1"/>
        <v>0.86258278145695366</v>
      </c>
      <c r="J11" s="51">
        <f t="shared" si="2"/>
        <v>0.14569536423841059</v>
      </c>
      <c r="K11" s="50"/>
      <c r="L11" s="51">
        <f t="shared" si="3"/>
        <v>3.0927152317880768</v>
      </c>
      <c r="M11" s="51">
        <f t="shared" si="0"/>
        <v>8.9260024163206602</v>
      </c>
    </row>
    <row r="12" spans="1:13" s="20" customFormat="1" x14ac:dyDescent="0.25">
      <c r="A12" s="62" t="s">
        <v>25</v>
      </c>
      <c r="B12" s="48">
        <v>12</v>
      </c>
      <c r="C12" s="49">
        <v>1672</v>
      </c>
      <c r="D12" s="49">
        <v>4</v>
      </c>
      <c r="E12" s="49">
        <v>25</v>
      </c>
      <c r="F12" s="49">
        <v>261</v>
      </c>
      <c r="G12" s="49">
        <v>1382</v>
      </c>
      <c r="H12" s="50"/>
      <c r="I12" s="51">
        <f t="shared" si="1"/>
        <v>1.7344497607655503E-2</v>
      </c>
      <c r="J12" s="51">
        <f t="shared" si="2"/>
        <v>0.15849282296650719</v>
      </c>
      <c r="K12" s="50"/>
      <c r="L12" s="51">
        <f t="shared" si="3"/>
        <v>-0.59629186602870821</v>
      </c>
      <c r="M12" s="51">
        <f t="shared" si="0"/>
        <v>3.8030018493747946</v>
      </c>
    </row>
    <row r="13" spans="1:13" x14ac:dyDescent="0.25">
      <c r="A13" s="62" t="s">
        <v>27</v>
      </c>
      <c r="B13" s="8">
        <v>21</v>
      </c>
      <c r="C13" s="8">
        <v>1194</v>
      </c>
      <c r="D13" s="8">
        <v>0</v>
      </c>
      <c r="E13" s="8">
        <v>28</v>
      </c>
      <c r="F13" s="8">
        <v>120</v>
      </c>
      <c r="G13" s="8">
        <v>1046</v>
      </c>
      <c r="H13" s="50"/>
      <c r="I13" s="51">
        <f t="shared" si="1"/>
        <v>2.3450586264656615E-2</v>
      </c>
      <c r="J13" s="51">
        <f t="shared" si="2"/>
        <v>0.10050251256281408</v>
      </c>
      <c r="K13" s="50"/>
      <c r="L13" s="57">
        <f t="shared" si="3"/>
        <v>-2.8140703517587942</v>
      </c>
      <c r="M13" s="57">
        <f t="shared" si="0"/>
        <v>2.4739619278158811</v>
      </c>
    </row>
    <row r="14" spans="1:13" ht="15.75" thickBot="1" x14ac:dyDescent="0.3">
      <c r="A14" s="45" t="s">
        <v>46</v>
      </c>
      <c r="B14" s="44">
        <f>SUM(B4:B13)</f>
        <v>63</v>
      </c>
      <c r="C14" s="44">
        <f>SUM(C4:C13)</f>
        <v>4530</v>
      </c>
      <c r="D14" s="44">
        <f t="shared" ref="D14:G14" si="4">SUM(D4:D13)</f>
        <v>145</v>
      </c>
      <c r="E14" s="44">
        <f t="shared" si="4"/>
        <v>690</v>
      </c>
      <c r="F14" s="44">
        <f t="shared" si="4"/>
        <v>461</v>
      </c>
      <c r="G14" s="44">
        <f t="shared" si="4"/>
        <v>3234</v>
      </c>
      <c r="I14" s="52">
        <f t="shared" si="1"/>
        <v>0.18432671081677704</v>
      </c>
      <c r="J14" s="52">
        <f t="shared" si="2"/>
        <v>0.1337748344370861</v>
      </c>
      <c r="L14" s="53">
        <f>SUM(L4:L13)</f>
        <v>5.1521928499667649</v>
      </c>
      <c r="M14" s="40">
        <f>SUM(M4:M13)</f>
        <v>25.518953581174987</v>
      </c>
    </row>
    <row r="15" spans="1:13" x14ac:dyDescent="0.25">
      <c r="D15" s="1"/>
      <c r="E15" s="1"/>
      <c r="F15" s="1"/>
      <c r="G15" s="1"/>
      <c r="H15" s="6"/>
      <c r="I15" s="1"/>
      <c r="J15" s="1"/>
      <c r="K15" s="6"/>
      <c r="L15" s="58">
        <f>(L14-0.5)^2</f>
        <v>21.64289831328189</v>
      </c>
      <c r="M15" s="3"/>
    </row>
    <row r="16" spans="1:13" ht="19.5" x14ac:dyDescent="0.35">
      <c r="K16" s="54" t="s">
        <v>50</v>
      </c>
      <c r="L16" s="55">
        <f>L15/M14</f>
        <v>0.84811072853894709</v>
      </c>
      <c r="M16" s="56"/>
    </row>
    <row r="17" spans="11:13" ht="15.75" x14ac:dyDescent="0.25">
      <c r="K17" s="56" t="s">
        <v>40</v>
      </c>
      <c r="L17" s="56">
        <v>1</v>
      </c>
      <c r="M17" s="56"/>
    </row>
    <row r="18" spans="11:13" ht="15.75" x14ac:dyDescent="0.25">
      <c r="K18" s="56" t="s">
        <v>0</v>
      </c>
      <c r="L18" s="59">
        <f>_xlfn.CHISQ.DIST.RT(L16,L17)</f>
        <v>0.35708735345501408</v>
      </c>
      <c r="M18" s="56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Chi squared by taxon</vt:lpstr>
      <vt:lpstr>CMH test</vt:lpstr>
      <vt:lpstr>'CMH test'!cmh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Andrew_laptop</dc:creator>
  <cp:lastModifiedBy>ABDALLA, Adly M.M.</cp:lastModifiedBy>
  <dcterms:created xsi:type="dcterms:W3CDTF">2020-12-04T09:54:11Z</dcterms:created>
  <dcterms:modified xsi:type="dcterms:W3CDTF">2021-11-26T08:58:57Z</dcterms:modified>
</cp:coreProperties>
</file>