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eacloud-my.sharepoint.com/personal/a_m_m_abd-alla_iaea_org/Documents/My_passport_6/Dieng_M/Sodalis_tryp_Ms_20211126/Submission/supplementry/"/>
    </mc:Choice>
  </mc:AlternateContent>
  <xr:revisionPtr revIDLastSave="9" documentId="11_AB31C098E55101CB163ECB7B5D9828B49740708B" xr6:coauthVersionLast="46" xr6:coauthVersionMax="46" xr10:uidLastSave="{B8EEF71D-3D36-4CF7-BF25-B6700BEA1655}"/>
  <bookViews>
    <workbookView xWindow="-110" yWindow="-110" windowWidth="19420" windowHeight="10420" activeTab="1" xr2:uid="{00000000-000D-0000-FFFF-FFFF00000000}"/>
  </bookViews>
  <sheets>
    <sheet name="Chi squared by taxon" sheetId="2" r:id="rId1"/>
    <sheet name="CMH test" sheetId="4" r:id="rId2"/>
  </sheets>
  <definedNames>
    <definedName name="cmh" localSheetId="1">'CMH test'!$A$1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" l="1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6" i="2"/>
  <c r="R6" i="2" s="1"/>
  <c r="J83" i="2" l="1"/>
  <c r="H83" i="2"/>
  <c r="I83" i="2"/>
  <c r="C13" i="2"/>
  <c r="K83" i="2" l="1"/>
  <c r="L83" i="2" s="1"/>
  <c r="M83" i="2" s="1"/>
  <c r="M4" i="4" l="1"/>
  <c r="I81" i="2"/>
  <c r="J81" i="2"/>
  <c r="K81" i="2"/>
  <c r="H81" i="2"/>
  <c r="I80" i="2"/>
  <c r="J80" i="2"/>
  <c r="K80" i="2"/>
  <c r="H80" i="2"/>
  <c r="K79" i="2"/>
  <c r="J79" i="2"/>
  <c r="I79" i="2"/>
  <c r="H79" i="2"/>
  <c r="H66" i="2" l="1"/>
  <c r="I66" i="2"/>
  <c r="J66" i="2"/>
  <c r="K66" i="2"/>
  <c r="H67" i="2"/>
  <c r="I67" i="2"/>
  <c r="J67" i="2"/>
  <c r="K67" i="2"/>
  <c r="H68" i="2"/>
  <c r="I68" i="2"/>
  <c r="J68" i="2"/>
  <c r="K68" i="2"/>
  <c r="H69" i="2"/>
  <c r="I69" i="2"/>
  <c r="J69" i="2"/>
  <c r="K69" i="2"/>
  <c r="H70" i="2"/>
  <c r="I70" i="2"/>
  <c r="J70" i="2"/>
  <c r="K70" i="2"/>
  <c r="H71" i="2"/>
  <c r="I71" i="2"/>
  <c r="J71" i="2"/>
  <c r="K71" i="2"/>
  <c r="H76" i="2"/>
  <c r="I76" i="2"/>
  <c r="J76" i="2"/>
  <c r="K76" i="2"/>
  <c r="H77" i="2"/>
  <c r="I77" i="2"/>
  <c r="J77" i="2"/>
  <c r="K77" i="2"/>
  <c r="H78" i="2"/>
  <c r="I78" i="2"/>
  <c r="J78" i="2"/>
  <c r="K78" i="2"/>
  <c r="H61" i="2"/>
  <c r="I61" i="2"/>
  <c r="J61" i="2"/>
  <c r="K61" i="2"/>
  <c r="H62" i="2"/>
  <c r="I62" i="2"/>
  <c r="J62" i="2"/>
  <c r="K62" i="2"/>
  <c r="H63" i="2"/>
  <c r="I63" i="2"/>
  <c r="J63" i="2"/>
  <c r="K63" i="2"/>
  <c r="H64" i="2"/>
  <c r="I64" i="2"/>
  <c r="J64" i="2"/>
  <c r="K64" i="2"/>
  <c r="H65" i="2"/>
  <c r="I65" i="2"/>
  <c r="J65" i="2"/>
  <c r="K65" i="2"/>
  <c r="H72" i="2"/>
  <c r="I72" i="2"/>
  <c r="J72" i="2"/>
  <c r="K72" i="2"/>
  <c r="H73" i="2"/>
  <c r="I73" i="2"/>
  <c r="J73" i="2"/>
  <c r="K73" i="2"/>
  <c r="H74" i="2"/>
  <c r="I74" i="2"/>
  <c r="J74" i="2"/>
  <c r="K74" i="2"/>
  <c r="H75" i="2"/>
  <c r="I75" i="2"/>
  <c r="J75" i="2"/>
  <c r="K75" i="2"/>
  <c r="G56" i="2"/>
  <c r="G53" i="2"/>
  <c r="G46" i="2"/>
  <c r="G45" i="2"/>
  <c r="G44" i="2"/>
  <c r="G43" i="2"/>
  <c r="G42" i="2"/>
  <c r="G41" i="2"/>
  <c r="G40" i="2"/>
  <c r="G38" i="2"/>
  <c r="G36" i="2"/>
  <c r="K32" i="2"/>
  <c r="J32" i="2"/>
  <c r="I32" i="2"/>
  <c r="H32" i="2"/>
  <c r="G28" i="2"/>
  <c r="K28" i="2" s="1"/>
  <c r="H28" i="2"/>
  <c r="H27" i="2"/>
  <c r="K27" i="2"/>
  <c r="K4" i="2"/>
  <c r="J28" i="2" l="1"/>
  <c r="I28" i="2"/>
  <c r="I27" i="2"/>
  <c r="J27" i="2"/>
  <c r="G23" i="2"/>
  <c r="K23" i="2" s="1"/>
  <c r="H23" i="2"/>
  <c r="K25" i="2"/>
  <c r="G24" i="2"/>
  <c r="K24" i="2" s="1"/>
  <c r="H24" i="2"/>
  <c r="H22" i="2"/>
  <c r="G22" i="2"/>
  <c r="J22" i="2" s="1"/>
  <c r="C20" i="2"/>
  <c r="G19" i="2"/>
  <c r="K19" i="2" s="1"/>
  <c r="H19" i="2"/>
  <c r="H18" i="2"/>
  <c r="G18" i="2"/>
  <c r="K18" i="2" s="1"/>
  <c r="G17" i="2"/>
  <c r="G16" i="2"/>
  <c r="I23" i="2" l="1"/>
  <c r="J23" i="2"/>
  <c r="J24" i="2"/>
  <c r="I24" i="2"/>
  <c r="K22" i="2"/>
  <c r="I22" i="2"/>
  <c r="J19" i="2"/>
  <c r="I19" i="2"/>
  <c r="I18" i="2"/>
  <c r="J18" i="2"/>
  <c r="G12" i="2" l="1"/>
  <c r="J12" i="2" s="1"/>
  <c r="G11" i="2"/>
  <c r="K11" i="2" s="1"/>
  <c r="H11" i="2"/>
  <c r="H12" i="2"/>
  <c r="H10" i="2"/>
  <c r="G10" i="2"/>
  <c r="J10" i="2" s="1"/>
  <c r="G9" i="2"/>
  <c r="I9" i="2" s="1"/>
  <c r="G8" i="2"/>
  <c r="J8" i="2" s="1"/>
  <c r="H8" i="2"/>
  <c r="H9" i="2"/>
  <c r="K7" i="2"/>
  <c r="J7" i="2"/>
  <c r="I7" i="2"/>
  <c r="H7" i="2"/>
  <c r="I11" i="2" l="1"/>
  <c r="I8" i="2"/>
  <c r="K10" i="2"/>
  <c r="I10" i="2"/>
  <c r="I12" i="2"/>
  <c r="K12" i="2"/>
  <c r="J11" i="2"/>
  <c r="K9" i="2"/>
  <c r="J9" i="2"/>
  <c r="K8" i="2"/>
  <c r="I6" i="2" l="1"/>
  <c r="H6" i="2"/>
  <c r="J6" i="2"/>
  <c r="K6" i="2"/>
  <c r="H4" i="2" l="1"/>
  <c r="I4" i="2"/>
  <c r="L5" i="4" l="1"/>
  <c r="L6" i="4"/>
  <c r="L7" i="4"/>
  <c r="L8" i="4"/>
  <c r="L9" i="4"/>
  <c r="L10" i="4"/>
  <c r="L11" i="4"/>
  <c r="L12" i="4"/>
  <c r="L13" i="4"/>
  <c r="L4" i="4"/>
  <c r="B14" i="4"/>
  <c r="I5" i="4" l="1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J4" i="4"/>
  <c r="I4" i="4"/>
  <c r="M5" i="4" l="1"/>
  <c r="M6" i="4"/>
  <c r="M7" i="4"/>
  <c r="M8" i="4"/>
  <c r="M9" i="4"/>
  <c r="M10" i="4"/>
  <c r="M11" i="4"/>
  <c r="M12" i="4"/>
  <c r="M13" i="4"/>
  <c r="D14" i="4"/>
  <c r="E14" i="4"/>
  <c r="F14" i="4"/>
  <c r="G14" i="4"/>
  <c r="C14" i="4"/>
  <c r="I14" i="4" l="1"/>
  <c r="J14" i="4"/>
  <c r="M14" i="4"/>
  <c r="L14" i="4"/>
  <c r="L15" i="4" s="1"/>
  <c r="L16" i="4" s="1"/>
  <c r="D20" i="2"/>
  <c r="D25" i="2" s="1"/>
  <c r="E20" i="2"/>
  <c r="F20" i="2"/>
  <c r="G20" i="2"/>
  <c r="L18" i="4" l="1"/>
  <c r="I25" i="2"/>
  <c r="J25" i="2"/>
  <c r="H25" i="2"/>
  <c r="L25" i="2" s="1"/>
  <c r="M25" i="2" s="1"/>
  <c r="D34" i="2"/>
  <c r="D13" i="2"/>
  <c r="D82" i="2" l="1"/>
  <c r="E82" i="2"/>
  <c r="G82" i="2"/>
  <c r="C82" i="2"/>
  <c r="D58" i="2"/>
  <c r="E58" i="2"/>
  <c r="F58" i="2"/>
  <c r="G58" i="2"/>
  <c r="C58" i="2"/>
  <c r="D47" i="2"/>
  <c r="E47" i="2"/>
  <c r="F47" i="2"/>
  <c r="G47" i="2"/>
  <c r="C47" i="2"/>
  <c r="E34" i="2"/>
  <c r="F34" i="2"/>
  <c r="G34" i="2"/>
  <c r="C34" i="2"/>
  <c r="H20" i="2"/>
  <c r="I20" i="2"/>
  <c r="J20" i="2"/>
  <c r="K20" i="2"/>
  <c r="H5" i="2"/>
  <c r="I5" i="2"/>
  <c r="J5" i="2"/>
  <c r="K5" i="2"/>
  <c r="H15" i="2"/>
  <c r="I15" i="2"/>
  <c r="J15" i="2"/>
  <c r="K15" i="2"/>
  <c r="H16" i="2"/>
  <c r="I16" i="2"/>
  <c r="J16" i="2"/>
  <c r="K16" i="2"/>
  <c r="H17" i="2"/>
  <c r="I17" i="2"/>
  <c r="J17" i="2"/>
  <c r="K17" i="2"/>
  <c r="H29" i="2"/>
  <c r="I29" i="2"/>
  <c r="J29" i="2"/>
  <c r="K29" i="2"/>
  <c r="H31" i="2"/>
  <c r="I31" i="2"/>
  <c r="J31" i="2"/>
  <c r="K31" i="2"/>
  <c r="H33" i="2"/>
  <c r="I33" i="2"/>
  <c r="J33" i="2"/>
  <c r="K33" i="2"/>
  <c r="H36" i="2"/>
  <c r="I36" i="2"/>
  <c r="J36" i="2"/>
  <c r="K36" i="2"/>
  <c r="H38" i="2"/>
  <c r="I38" i="2"/>
  <c r="J38" i="2"/>
  <c r="K38" i="2"/>
  <c r="H39" i="2"/>
  <c r="I39" i="2"/>
  <c r="J39" i="2"/>
  <c r="K39" i="2"/>
  <c r="H40" i="2"/>
  <c r="I40" i="2"/>
  <c r="J40" i="2"/>
  <c r="K40" i="2"/>
  <c r="H41" i="2"/>
  <c r="I41" i="2"/>
  <c r="J41" i="2"/>
  <c r="K41" i="2"/>
  <c r="H42" i="2"/>
  <c r="I42" i="2"/>
  <c r="J42" i="2"/>
  <c r="K42" i="2"/>
  <c r="H43" i="2"/>
  <c r="I43" i="2"/>
  <c r="J43" i="2"/>
  <c r="K43" i="2"/>
  <c r="H44" i="2"/>
  <c r="I44" i="2"/>
  <c r="J44" i="2"/>
  <c r="K44" i="2"/>
  <c r="H45" i="2"/>
  <c r="I45" i="2"/>
  <c r="J45" i="2"/>
  <c r="K45" i="2"/>
  <c r="H46" i="2"/>
  <c r="I46" i="2"/>
  <c r="J46" i="2"/>
  <c r="K46" i="2"/>
  <c r="H49" i="2"/>
  <c r="I49" i="2"/>
  <c r="J49" i="2"/>
  <c r="K49" i="2"/>
  <c r="H50" i="2"/>
  <c r="I50" i="2"/>
  <c r="J50" i="2"/>
  <c r="K50" i="2"/>
  <c r="H51" i="2"/>
  <c r="I51" i="2"/>
  <c r="J51" i="2"/>
  <c r="K51" i="2"/>
  <c r="H52" i="2"/>
  <c r="I52" i="2"/>
  <c r="J52" i="2"/>
  <c r="K52" i="2"/>
  <c r="H53" i="2"/>
  <c r="I53" i="2"/>
  <c r="J53" i="2"/>
  <c r="K53" i="2"/>
  <c r="H54" i="2"/>
  <c r="I54" i="2"/>
  <c r="J54" i="2"/>
  <c r="K54" i="2"/>
  <c r="H55" i="2"/>
  <c r="I55" i="2"/>
  <c r="J55" i="2"/>
  <c r="K55" i="2"/>
  <c r="H56" i="2"/>
  <c r="I56" i="2"/>
  <c r="J56" i="2"/>
  <c r="K56" i="2"/>
  <c r="H57" i="2"/>
  <c r="I57" i="2"/>
  <c r="J57" i="2"/>
  <c r="K57" i="2"/>
  <c r="H60" i="2"/>
  <c r="I60" i="2"/>
  <c r="J60" i="2"/>
  <c r="K60" i="2"/>
  <c r="E13" i="2"/>
  <c r="F13" i="2"/>
  <c r="G13" i="2"/>
  <c r="J4" i="2"/>
  <c r="I82" i="2" l="1"/>
  <c r="J34" i="2"/>
  <c r="I13" i="2"/>
  <c r="H34" i="2"/>
  <c r="K82" i="2"/>
  <c r="L20" i="2"/>
  <c r="M20" i="2" s="1"/>
  <c r="J82" i="2"/>
  <c r="I58" i="2"/>
  <c r="H58" i="2"/>
  <c r="J13" i="2"/>
  <c r="J47" i="2"/>
  <c r="H47" i="2"/>
  <c r="K58" i="2"/>
  <c r="K34" i="2"/>
  <c r="K13" i="2"/>
  <c r="H82" i="2"/>
  <c r="I34" i="2"/>
  <c r="K47" i="2"/>
  <c r="I47" i="2"/>
  <c r="J58" i="2"/>
  <c r="L29" i="2"/>
  <c r="M29" i="2" s="1"/>
  <c r="H13" i="2"/>
  <c r="L58" i="2" l="1"/>
  <c r="L47" i="2"/>
  <c r="M47" i="2" s="1"/>
  <c r="L82" i="2"/>
  <c r="M82" i="2" s="1"/>
  <c r="L13" i="2"/>
  <c r="M13" i="2" s="1"/>
  <c r="L34" i="2"/>
  <c r="M34" i="2" s="1"/>
  <c r="M58" i="2"/>
</calcChain>
</file>

<file path=xl/sharedStrings.xml><?xml version="1.0" encoding="utf-8"?>
<sst xmlns="http://schemas.openxmlformats.org/spreadsheetml/2006/main" count="182" uniqueCount="96">
  <si>
    <t>P</t>
  </si>
  <si>
    <t>Glossina species</t>
  </si>
  <si>
    <t>Country (Area, Collection Date)</t>
  </si>
  <si>
    <t>N</t>
  </si>
  <si>
    <t>G. austeni</t>
  </si>
  <si>
    <t>G. brevipalpis</t>
  </si>
  <si>
    <t>G. f. fuscipes</t>
  </si>
  <si>
    <t>G. medicorum</t>
  </si>
  <si>
    <t>Burkina Faso (Comoe, 2008)</t>
  </si>
  <si>
    <t>G. m. submorsitans</t>
  </si>
  <si>
    <t>G. p. palpalis</t>
  </si>
  <si>
    <t>G. tachinoides</t>
  </si>
  <si>
    <t>G. m. morsitans</t>
  </si>
  <si>
    <t>G. pallidipes</t>
  </si>
  <si>
    <t>G. p. gambiensis</t>
  </si>
  <si>
    <t>Observed</t>
  </si>
  <si>
    <t>Expected</t>
  </si>
  <si>
    <t>df</t>
  </si>
  <si>
    <r>
      <rPr>
        <b/>
        <sz val="10"/>
        <color theme="1"/>
        <rFont val="Calibri"/>
        <family val="2"/>
      </rPr>
      <t>χ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</si>
  <si>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Taxa with χ2 test</t>
  </si>
  <si>
    <t>No. of Locations (Samples)</t>
  </si>
  <si>
    <t>Total N</t>
  </si>
  <si>
    <t>Glossina taxon</t>
  </si>
  <si>
    <t>Σ</t>
  </si>
  <si>
    <r>
      <t>χ</t>
    </r>
    <r>
      <rPr>
        <b/>
        <vertAlign val="superscript"/>
        <sz val="12"/>
        <color theme="1"/>
        <rFont val="Calibri"/>
        <family val="2"/>
      </rPr>
      <t>2</t>
    </r>
    <r>
      <rPr>
        <b/>
        <vertAlign val="subscript"/>
        <sz val="12"/>
        <color theme="1"/>
        <rFont val="Calibri"/>
        <family val="2"/>
      </rPr>
      <t>MH</t>
    </r>
  </si>
  <si>
    <t>S+/T+</t>
  </si>
  <si>
    <t>S+/T-</t>
  </si>
  <si>
    <t>S-/T+</t>
  </si>
  <si>
    <t>S-/T-</t>
  </si>
  <si>
    <t xml:space="preserve"> </t>
  </si>
  <si>
    <t>Burkina Faso (Folonzo, 2008)</t>
  </si>
  <si>
    <t>Burkina Faso (Comoe, 2007)</t>
  </si>
  <si>
    <t>Burkina Faso (Sissili, 2008)</t>
  </si>
  <si>
    <t>Tanzania (Masang-tanga, 2005)</t>
  </si>
  <si>
    <t xml:space="preserve">Zimbabwe (Mukondore, 2007) </t>
  </si>
  <si>
    <t>Uganda (Lira,Omogo, Budaka, Moyo, NA)</t>
  </si>
  <si>
    <t>Burkina Faso (Lorepeni)</t>
  </si>
  <si>
    <t>Burkina Faso (Bouroum bouroum)</t>
  </si>
  <si>
    <t>Burkina Faso (Kourignon)</t>
  </si>
  <si>
    <t>Burkina Faso (Kampty)</t>
  </si>
  <si>
    <t>Burkina Faso (Ouarkoye)</t>
  </si>
  <si>
    <t>Burkina Faso (Dedougou)</t>
  </si>
  <si>
    <t>Burkina Faso (Bama)</t>
  </si>
  <si>
    <t>Burkina Faso (Comoe)</t>
  </si>
  <si>
    <t>Burkina Faso (Folonzo)</t>
  </si>
  <si>
    <t>Burkina Faso (Kartasso)</t>
  </si>
  <si>
    <t>Burkina Faso (Kenedougou)</t>
  </si>
  <si>
    <t>Burkina Faso (Mossoudogou)</t>
  </si>
  <si>
    <t>Guinea (Bafing)</t>
  </si>
  <si>
    <t>Guinea  (Dekonkore)</t>
  </si>
  <si>
    <t>Guinea  (Kangoliya</t>
  </si>
  <si>
    <t>Guinea  (Karifale)</t>
  </si>
  <si>
    <t>Guinea  (Kifala)</t>
  </si>
  <si>
    <t>Guinea (Lemonako)</t>
  </si>
  <si>
    <t>Guinea  (Mini)</t>
  </si>
  <si>
    <t>Guinea (Tinkisso)</t>
  </si>
  <si>
    <t>Mali</t>
  </si>
  <si>
    <t>Senegal</t>
  </si>
  <si>
    <t>Total</t>
  </si>
  <si>
    <t>Proportion S+</t>
  </si>
  <si>
    <t>Proportion T+</t>
  </si>
  <si>
    <t>Bonferroni corrected α 0.05/10 = 0.005</t>
  </si>
  <si>
    <t>***</t>
  </si>
  <si>
    <t>Q</t>
  </si>
  <si>
    <t>Benjamini-Hochberg</t>
  </si>
  <si>
    <t>sig.</t>
  </si>
  <si>
    <t>B-H</t>
  </si>
  <si>
    <t>Tanzania (Jozani, 1997)</t>
  </si>
  <si>
    <t>Tanzania (Zanzibar, 1995)</t>
  </si>
  <si>
    <t>Tanzania (Uguja Island, 1995)</t>
  </si>
  <si>
    <t>South Africa (North eastern Kwazulu Natal, 1999)</t>
  </si>
  <si>
    <t>South Africa (Lower Mkuze, 2018)</t>
  </si>
  <si>
    <t>South Africa (Saint Lucia, 2018)</t>
  </si>
  <si>
    <t>South Africa (False Bay Park, 2018)</t>
  </si>
  <si>
    <t>South Mozambique (Reserva Especial de Maputo, 2019)</t>
  </si>
  <si>
    <t>Eswatini (Mlawula Nature Reserve , 2019)</t>
  </si>
  <si>
    <t>South Africa (North eastern Kwazulu Natal , 1995)</t>
  </si>
  <si>
    <t>South Africa (Phinda, 2018)</t>
  </si>
  <si>
    <t>South Africa (Hluhluwe, 2018)</t>
  </si>
  <si>
    <t>Uganda (Buvuma island, 1994)</t>
  </si>
  <si>
    <t>Kenya (Ikapolock, 2007)</t>
  </si>
  <si>
    <t>Kenya (Obekai, 2007)</t>
  </si>
  <si>
    <t>Democratic Republic of Congo (Zaire, 1995)</t>
  </si>
  <si>
    <t>Zambia (MFWE, Eastern Zambia, 2007)</t>
  </si>
  <si>
    <t>Zimbabwe (M. chiuyi, 2007)</t>
  </si>
  <si>
    <t>Zimbabwe (Rukomeshi, 2006)</t>
  </si>
  <si>
    <t>Zimbabwe (Kemukura, NA)</t>
  </si>
  <si>
    <t>Zimbabwe (Mushumashi, 2006)</t>
  </si>
  <si>
    <t>Zimbabwe (Makuti, 2006)</t>
  </si>
  <si>
    <t>Kenya (Kari, 2006)</t>
  </si>
  <si>
    <t>Kenya (Mwea, Katotoi, Emsos, Kari, Kiria, Koibos,Meru and Ruma national park, 2007)</t>
  </si>
  <si>
    <t>Ethiopia (Arba Minch, 2007)</t>
  </si>
  <si>
    <t>Tanzania (Masang-Tanga, 2005)</t>
  </si>
  <si>
    <t>Zimbabwe (Cokwe, 2006)</t>
  </si>
  <si>
    <r>
      <rPr>
        <b/>
        <sz val="11"/>
        <color theme="1"/>
        <rFont val="Calibri"/>
        <family val="2"/>
        <scheme val="minor"/>
      </rPr>
      <t xml:space="preserve">Supplementary table 6a </t>
    </r>
    <r>
      <rPr>
        <sz val="11"/>
        <color theme="1"/>
        <rFont val="Calibri"/>
        <family val="2"/>
        <scheme val="minor"/>
      </rPr>
      <t xml:space="preserve">: Chi squared analysis by taxon of coinfection of </t>
    </r>
    <r>
      <rPr>
        <i/>
        <sz val="11"/>
        <color theme="1"/>
        <rFont val="Calibri"/>
        <family val="2"/>
        <scheme val="minor"/>
      </rPr>
      <t>Sodalis</t>
    </r>
    <r>
      <rPr>
        <sz val="11"/>
        <color theme="1"/>
        <rFont val="Calibri"/>
        <family val="2"/>
        <scheme val="minor"/>
      </rPr>
      <t xml:space="preserve"> and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trypanosome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 wild tsetse species</t>
    </r>
  </si>
  <si>
    <t>Supplementary table 6b: Cochran–Mantel–Haenszel test for repeated tests of independence with continuity correction on the coinfection of Sodalis and Trypanosome in wild tsetse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</si>
</sst>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3" fillId="0" borderId="0" xfId="0" applyFont="1"/>
    <xf numFmtId="0" fontId="2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zoomScaleNormal="100" workbookViewId="0">
      <pane ySplit="3" topLeftCell="A4" activePane="bottomLeft" state="frozen"/>
      <selection pane="bottomLeft" activeCell="M18" sqref="M18"/>
    </sheetView>
  </sheetViews>
  <sheetFormatPr defaultColWidth="8.7265625" defaultRowHeight="14.5" x14ac:dyDescent="0.35"/>
  <cols>
    <col min="1" max="1" width="19" style="5" customWidth="1"/>
    <col min="2" max="2" width="46.54296875" style="6" customWidth="1"/>
    <col min="3" max="3" width="6.26953125" style="7" customWidth="1"/>
    <col min="4" max="4" width="7.54296875" style="7" bestFit="1" customWidth="1"/>
    <col min="5" max="6" width="7.1796875" style="7" bestFit="1" customWidth="1"/>
    <col min="7" max="7" width="6.54296875" style="7" bestFit="1" customWidth="1"/>
    <col min="8" max="9" width="7.1796875" style="3" customWidth="1"/>
    <col min="10" max="10" width="9.453125" style="3" customWidth="1"/>
    <col min="11" max="11" width="8.453125" style="3" customWidth="1"/>
    <col min="12" max="13" width="7.1796875" style="3" bestFit="1" customWidth="1"/>
    <col min="14" max="17" width="8.7265625" style="1"/>
    <col min="18" max="18" width="5" style="1" customWidth="1"/>
    <col min="19" max="16384" width="8.7265625" style="1"/>
  </cols>
  <sheetData>
    <row r="1" spans="1:18" x14ac:dyDescent="0.35">
      <c r="A1" s="5" t="s">
        <v>94</v>
      </c>
    </row>
    <row r="2" spans="1:18" s="18" customFormat="1" x14ac:dyDescent="0.35">
      <c r="A2" s="19"/>
      <c r="B2" s="20"/>
      <c r="C2" s="65"/>
      <c r="D2" s="75" t="s">
        <v>15</v>
      </c>
      <c r="E2" s="75"/>
      <c r="F2" s="75"/>
      <c r="G2" s="75"/>
      <c r="H2" s="76" t="s">
        <v>16</v>
      </c>
      <c r="I2" s="76"/>
      <c r="J2" s="76"/>
      <c r="K2" s="76"/>
      <c r="L2" s="66"/>
      <c r="M2" s="66"/>
    </row>
    <row r="3" spans="1:18" s="2" customFormat="1" x14ac:dyDescent="0.3">
      <c r="A3" s="14" t="s">
        <v>1</v>
      </c>
      <c r="B3" s="15" t="s">
        <v>2</v>
      </c>
      <c r="C3" s="16" t="s">
        <v>3</v>
      </c>
      <c r="D3" s="16" t="s">
        <v>25</v>
      </c>
      <c r="E3" s="16" t="s">
        <v>26</v>
      </c>
      <c r="F3" s="16" t="s">
        <v>27</v>
      </c>
      <c r="G3" s="16" t="s">
        <v>28</v>
      </c>
      <c r="H3" s="16" t="s">
        <v>25</v>
      </c>
      <c r="I3" s="16" t="s">
        <v>26</v>
      </c>
      <c r="J3" s="16" t="s">
        <v>27</v>
      </c>
      <c r="K3" s="16" t="s">
        <v>28</v>
      </c>
      <c r="L3" s="17" t="s">
        <v>18</v>
      </c>
      <c r="M3" s="28" t="s">
        <v>0</v>
      </c>
      <c r="P3" s="2" t="s">
        <v>64</v>
      </c>
    </row>
    <row r="4" spans="1:18" x14ac:dyDescent="0.35">
      <c r="A4" s="48" t="s">
        <v>4</v>
      </c>
      <c r="B4" s="12" t="s">
        <v>67</v>
      </c>
      <c r="C4" s="13">
        <v>4</v>
      </c>
      <c r="D4" s="13">
        <v>0</v>
      </c>
      <c r="E4" s="13">
        <v>0</v>
      </c>
      <c r="F4" s="13">
        <v>1</v>
      </c>
      <c r="G4" s="13">
        <v>3</v>
      </c>
      <c r="H4" s="61">
        <f>(D4+E4)*(D4+F4)/C4</f>
        <v>0</v>
      </c>
      <c r="I4" s="61">
        <f>(D4+E4)*(E4+G4)/C4</f>
        <v>0</v>
      </c>
      <c r="J4" s="61">
        <f>(F4+G4)*(D4+F4)/C4</f>
        <v>1</v>
      </c>
      <c r="K4" s="61">
        <f>(F4+G4)*(E4+G4)/C4</f>
        <v>3</v>
      </c>
      <c r="M4" s="4"/>
      <c r="O4" s="74" t="s">
        <v>63</v>
      </c>
      <c r="P4" s="3">
        <v>0.1</v>
      </c>
    </row>
    <row r="5" spans="1:18" x14ac:dyDescent="0.35">
      <c r="A5" s="48" t="s">
        <v>4</v>
      </c>
      <c r="B5" s="12" t="s">
        <v>68</v>
      </c>
      <c r="C5" s="13">
        <v>6</v>
      </c>
      <c r="D5" s="13">
        <v>0</v>
      </c>
      <c r="E5" s="13">
        <v>1</v>
      </c>
      <c r="F5" s="13">
        <v>0</v>
      </c>
      <c r="G5" s="13">
        <v>5</v>
      </c>
      <c r="H5" s="61">
        <f>(D5+E5)*(D5+F5)/C5</f>
        <v>0</v>
      </c>
      <c r="I5" s="61">
        <f>(D5+E5)*(E5+G5)/C5</f>
        <v>1</v>
      </c>
      <c r="J5" s="61">
        <f>(F5+G5)*(D5+F5)/C5</f>
        <v>0</v>
      </c>
      <c r="K5" s="61">
        <f>(F5+G5)*(E5+G5)/C5</f>
        <v>5</v>
      </c>
      <c r="L5" s="4"/>
      <c r="M5" s="4"/>
      <c r="P5" s="3" t="s">
        <v>0</v>
      </c>
      <c r="Q5" s="3" t="s">
        <v>66</v>
      </c>
      <c r="R5" s="3" t="s">
        <v>65</v>
      </c>
    </row>
    <row r="6" spans="1:18" x14ac:dyDescent="0.35">
      <c r="A6" s="48" t="s">
        <v>4</v>
      </c>
      <c r="B6" s="12" t="s">
        <v>69</v>
      </c>
      <c r="C6" s="13">
        <v>30</v>
      </c>
      <c r="D6" s="13">
        <v>0</v>
      </c>
      <c r="E6" s="13">
        <v>2</v>
      </c>
      <c r="F6" s="13">
        <v>3</v>
      </c>
      <c r="G6" s="13">
        <v>25</v>
      </c>
      <c r="H6" s="61">
        <f>(D6+E6)*(D6+F6)/C6</f>
        <v>0.2</v>
      </c>
      <c r="I6" s="61">
        <f>(D6+E6)*(E6+G6)/C6</f>
        <v>1.8</v>
      </c>
      <c r="J6" s="61">
        <f>(F6+G6)*(D6+F6)/C6</f>
        <v>2.8</v>
      </c>
      <c r="K6" s="61">
        <f>(F6+G6)*(E6+G6)/C6</f>
        <v>25.2</v>
      </c>
      <c r="L6" s="4"/>
      <c r="M6" s="4"/>
      <c r="O6" s="1">
        <v>1</v>
      </c>
      <c r="P6" s="3">
        <v>4.6279007086377177E-7</v>
      </c>
      <c r="Q6" s="3">
        <f>O6/8*$P$4</f>
        <v>1.2500000000000001E-2</v>
      </c>
      <c r="R6" s="3" t="str">
        <f>IF(P6&lt;Q6,"*","")</f>
        <v>*</v>
      </c>
    </row>
    <row r="7" spans="1:18" x14ac:dyDescent="0.35">
      <c r="A7" s="48" t="s">
        <v>4</v>
      </c>
      <c r="B7" s="12" t="s">
        <v>70</v>
      </c>
      <c r="C7" s="13">
        <v>39</v>
      </c>
      <c r="D7" s="13">
        <v>0</v>
      </c>
      <c r="E7" s="13">
        <v>2</v>
      </c>
      <c r="F7" s="13">
        <v>2</v>
      </c>
      <c r="G7" s="13">
        <v>35</v>
      </c>
      <c r="H7" s="61">
        <f>(D7+E7)*(D7+F7)/C7</f>
        <v>0.10256410256410256</v>
      </c>
      <c r="I7" s="61">
        <f>(D7+E7)*(E7+G7)/C7</f>
        <v>1.8974358974358974</v>
      </c>
      <c r="J7" s="61">
        <f>(F7+G7)*(D7+F7)/C7</f>
        <v>1.8974358974358974</v>
      </c>
      <c r="K7" s="61">
        <f>(F7+G7)*(E7+G7)/C7</f>
        <v>35.102564102564102</v>
      </c>
      <c r="L7" s="4"/>
      <c r="M7" s="4"/>
      <c r="O7" s="1">
        <v>2</v>
      </c>
      <c r="P7" s="3">
        <v>2.1436362368262E-5</v>
      </c>
      <c r="Q7" s="3">
        <f t="shared" ref="Q7:Q13" si="0">O7/8*$P$4</f>
        <v>2.5000000000000001E-2</v>
      </c>
      <c r="R7" s="3" t="str">
        <f t="shared" ref="R7:R13" si="1">IF(P7&lt;Q7,"*","")</f>
        <v>*</v>
      </c>
    </row>
    <row r="8" spans="1:18" x14ac:dyDescent="0.35">
      <c r="A8" s="48" t="s">
        <v>4</v>
      </c>
      <c r="B8" s="12" t="s">
        <v>71</v>
      </c>
      <c r="C8" s="51">
        <v>53</v>
      </c>
      <c r="D8" s="51">
        <v>0</v>
      </c>
      <c r="E8" s="51">
        <v>0</v>
      </c>
      <c r="F8" s="51">
        <v>23</v>
      </c>
      <c r="G8" s="51">
        <f>C8-(D8+E8+F8)</f>
        <v>30</v>
      </c>
      <c r="H8" s="61">
        <f t="shared" ref="H8:H9" si="2">(D8+E8)*(D8+F8)/C8</f>
        <v>0</v>
      </c>
      <c r="I8" s="61">
        <f t="shared" ref="I8:I9" si="3">(D8+E8)*(E8+G8)/C8</f>
        <v>0</v>
      </c>
      <c r="J8" s="61">
        <f t="shared" ref="J8:J9" si="4">(F8+G8)*(D8+F8)/C8</f>
        <v>23</v>
      </c>
      <c r="K8" s="61">
        <f t="shared" ref="K8:K9" si="5">(F8+G8)*(E8+G8)/C8</f>
        <v>30</v>
      </c>
      <c r="L8" s="4"/>
      <c r="M8" s="4"/>
      <c r="O8" s="1">
        <v>3</v>
      </c>
      <c r="P8" s="66">
        <v>1.8641514990367414E-2</v>
      </c>
      <c r="Q8" s="3">
        <f t="shared" si="0"/>
        <v>3.7500000000000006E-2</v>
      </c>
      <c r="R8" s="3" t="str">
        <f t="shared" si="1"/>
        <v>*</v>
      </c>
    </row>
    <row r="9" spans="1:18" x14ac:dyDescent="0.35">
      <c r="A9" s="48" t="s">
        <v>4</v>
      </c>
      <c r="B9" s="12" t="s">
        <v>72</v>
      </c>
      <c r="C9" s="51">
        <v>57</v>
      </c>
      <c r="D9" s="51">
        <v>0</v>
      </c>
      <c r="E9" s="51">
        <v>0</v>
      </c>
      <c r="F9" s="51">
        <v>22</v>
      </c>
      <c r="G9" s="51">
        <f t="shared" ref="G9" si="6">C9-(D9+E9+F9)</f>
        <v>35</v>
      </c>
      <c r="H9" s="61">
        <f t="shared" si="2"/>
        <v>0</v>
      </c>
      <c r="I9" s="61">
        <f t="shared" si="3"/>
        <v>0</v>
      </c>
      <c r="J9" s="61">
        <f t="shared" si="4"/>
        <v>22</v>
      </c>
      <c r="K9" s="61">
        <f t="shared" si="5"/>
        <v>35</v>
      </c>
      <c r="L9" s="4"/>
      <c r="M9" s="4"/>
      <c r="O9" s="1">
        <v>4</v>
      </c>
      <c r="P9" s="3">
        <v>0.1801283913300725</v>
      </c>
      <c r="Q9" s="3">
        <f t="shared" si="0"/>
        <v>0.05</v>
      </c>
      <c r="R9" s="3" t="str">
        <f t="shared" si="1"/>
        <v/>
      </c>
    </row>
    <row r="10" spans="1:18" x14ac:dyDescent="0.35">
      <c r="A10" s="48" t="s">
        <v>4</v>
      </c>
      <c r="B10" s="12" t="s">
        <v>73</v>
      </c>
      <c r="C10" s="51">
        <v>77</v>
      </c>
      <c r="D10" s="51">
        <v>0</v>
      </c>
      <c r="E10" s="51">
        <v>0</v>
      </c>
      <c r="F10" s="51">
        <v>2</v>
      </c>
      <c r="G10" s="51">
        <f t="shared" ref="G10:G12" si="7">C10-(D10+E10+F10)</f>
        <v>75</v>
      </c>
      <c r="H10" s="61">
        <f t="shared" ref="H10" si="8">(D10+E10)*(D10+F10)/C10</f>
        <v>0</v>
      </c>
      <c r="I10" s="61">
        <f t="shared" ref="I10" si="9">(D10+E10)*(E10+G10)/C10</f>
        <v>0</v>
      </c>
      <c r="J10" s="61">
        <f t="shared" ref="J10" si="10">(F10+G10)*(D10+F10)/C10</f>
        <v>2</v>
      </c>
      <c r="K10" s="61">
        <f t="shared" ref="K10" si="11">(F10+G10)*(E10+G10)/C10</f>
        <v>75</v>
      </c>
      <c r="L10" s="4"/>
      <c r="M10" s="4"/>
      <c r="O10" s="1">
        <v>5</v>
      </c>
      <c r="P10" s="3">
        <v>0.2103388061315718</v>
      </c>
      <c r="Q10" s="3">
        <f t="shared" si="0"/>
        <v>6.25E-2</v>
      </c>
      <c r="R10" s="3" t="str">
        <f t="shared" si="1"/>
        <v/>
      </c>
    </row>
    <row r="11" spans="1:18" x14ac:dyDescent="0.35">
      <c r="A11" s="48" t="s">
        <v>4</v>
      </c>
      <c r="B11" s="12" t="s">
        <v>74</v>
      </c>
      <c r="C11" s="51">
        <v>50</v>
      </c>
      <c r="D11" s="51">
        <v>0</v>
      </c>
      <c r="E11" s="51">
        <v>0</v>
      </c>
      <c r="F11" s="51">
        <v>5</v>
      </c>
      <c r="G11" s="51">
        <f t="shared" si="7"/>
        <v>45</v>
      </c>
      <c r="H11" s="61">
        <f t="shared" ref="H11:H12" si="12">(D11+E11)*(D11+F11)/C11</f>
        <v>0</v>
      </c>
      <c r="I11" s="61">
        <f t="shared" ref="I11:I12" si="13">(D11+E11)*(E11+G11)/C11</f>
        <v>0</v>
      </c>
      <c r="J11" s="61">
        <f t="shared" ref="J11:J12" si="14">(F11+G11)*(D11+F11)/C11</f>
        <v>5</v>
      </c>
      <c r="K11" s="61">
        <f t="shared" ref="K11:K12" si="15">(F11+G11)*(E11+G11)/C11</f>
        <v>45</v>
      </c>
      <c r="L11" s="4"/>
      <c r="M11" s="4"/>
      <c r="O11" s="1">
        <v>6</v>
      </c>
      <c r="P11" s="3">
        <v>0.31211396619515991</v>
      </c>
      <c r="Q11" s="3">
        <f t="shared" si="0"/>
        <v>7.5000000000000011E-2</v>
      </c>
      <c r="R11" s="3" t="str">
        <f t="shared" si="1"/>
        <v/>
      </c>
    </row>
    <row r="12" spans="1:18" x14ac:dyDescent="0.35">
      <c r="A12" s="48" t="s">
        <v>4</v>
      </c>
      <c r="B12" s="12" t="s">
        <v>75</v>
      </c>
      <c r="C12" s="51">
        <v>30</v>
      </c>
      <c r="D12" s="51">
        <v>0</v>
      </c>
      <c r="E12" s="51">
        <v>0</v>
      </c>
      <c r="F12" s="51">
        <v>0</v>
      </c>
      <c r="G12" s="51">
        <f t="shared" si="7"/>
        <v>30</v>
      </c>
      <c r="H12" s="61">
        <f t="shared" si="12"/>
        <v>0</v>
      </c>
      <c r="I12" s="61">
        <f t="shared" si="13"/>
        <v>0</v>
      </c>
      <c r="J12" s="61">
        <f t="shared" si="14"/>
        <v>0</v>
      </c>
      <c r="K12" s="61">
        <f t="shared" si="15"/>
        <v>30</v>
      </c>
      <c r="L12" s="4"/>
      <c r="M12" s="4"/>
      <c r="O12" s="1">
        <v>7</v>
      </c>
      <c r="P12" s="3">
        <v>0.58539234139074581</v>
      </c>
      <c r="Q12" s="3">
        <f t="shared" si="0"/>
        <v>8.7500000000000008E-2</v>
      </c>
      <c r="R12" s="3" t="str">
        <f t="shared" si="1"/>
        <v/>
      </c>
    </row>
    <row r="13" spans="1:18" s="18" customFormat="1" x14ac:dyDescent="0.35">
      <c r="A13" s="14"/>
      <c r="B13" s="15"/>
      <c r="C13" s="16">
        <f>SUM(C4:C12)</f>
        <v>346</v>
      </c>
      <c r="D13" s="16">
        <f>SUM(D4:D12)</f>
        <v>0</v>
      </c>
      <c r="E13" s="16">
        <f>SUM(E4:E12)</f>
        <v>5</v>
      </c>
      <c r="F13" s="16">
        <f>SUM(F4:F12)</f>
        <v>58</v>
      </c>
      <c r="G13" s="16">
        <f>SUM(G4:G12)</f>
        <v>283</v>
      </c>
      <c r="H13" s="22">
        <f>(D13+E13)*(D13+F13)/C13</f>
        <v>0.83815028901734101</v>
      </c>
      <c r="I13" s="22">
        <f>(D13+E13)*(E13+G13)/C13</f>
        <v>4.1618497109826587</v>
      </c>
      <c r="J13" s="22">
        <f>(F13+G13)*(D13+F13)/C13</f>
        <v>57.161849710982658</v>
      </c>
      <c r="K13" s="22">
        <f>(F13+G13)*(E13+G13)/C13</f>
        <v>283.83815028901734</v>
      </c>
      <c r="L13" s="22">
        <f>(D13-H13)^2/H13+(E13-I13)^2/I13+(F13-J13)^2/J13+(G13-K13)^2/K13</f>
        <v>1.021709025741284</v>
      </c>
      <c r="M13" s="67">
        <f>_xlfn.CHISQ.DIST.RT(L13,1)</f>
        <v>0.31211396619515991</v>
      </c>
      <c r="O13" s="18">
        <v>8</v>
      </c>
      <c r="P13" s="3">
        <v>0.63806200778010402</v>
      </c>
      <c r="Q13" s="3">
        <f t="shared" si="0"/>
        <v>0.1</v>
      </c>
      <c r="R13" s="3" t="str">
        <f t="shared" si="1"/>
        <v/>
      </c>
    </row>
    <row r="14" spans="1:18" s="18" customFormat="1" x14ac:dyDescent="0.35">
      <c r="A14" s="8"/>
      <c r="B14" s="9"/>
      <c r="C14" s="10"/>
      <c r="D14" s="10"/>
      <c r="E14" s="10"/>
      <c r="F14" s="10"/>
      <c r="G14" s="10"/>
      <c r="H14" s="23"/>
      <c r="I14" s="23"/>
      <c r="J14" s="23"/>
      <c r="K14" s="23"/>
      <c r="L14" s="23"/>
      <c r="M14" s="23"/>
    </row>
    <row r="15" spans="1:18" x14ac:dyDescent="0.35">
      <c r="A15" s="48" t="s">
        <v>5</v>
      </c>
      <c r="B15" s="12" t="s">
        <v>76</v>
      </c>
      <c r="C15" s="13">
        <v>50</v>
      </c>
      <c r="D15" s="13">
        <v>0</v>
      </c>
      <c r="E15" s="13">
        <v>0</v>
      </c>
      <c r="F15" s="13">
        <v>2</v>
      </c>
      <c r="G15" s="13">
        <v>48</v>
      </c>
      <c r="H15" s="60">
        <f t="shared" ref="H15:H20" si="16">(D15+E15)*(D15+F15)/C15</f>
        <v>0</v>
      </c>
      <c r="I15" s="60">
        <f t="shared" ref="I15:I20" si="17">(D15+E15)*(E15+G15)/C15</f>
        <v>0</v>
      </c>
      <c r="J15" s="60">
        <f t="shared" ref="J15:J20" si="18">(F15+G15)*(D15+F15)/C15</f>
        <v>2</v>
      </c>
      <c r="K15" s="60">
        <f t="shared" ref="K15:K20" si="19">(F15+G15)*(E15+G15)/C15</f>
        <v>48</v>
      </c>
      <c r="L15" s="4"/>
      <c r="M15" s="4"/>
    </row>
    <row r="16" spans="1:18" x14ac:dyDescent="0.35">
      <c r="A16" s="48" t="s">
        <v>5</v>
      </c>
      <c r="B16" s="12" t="s">
        <v>77</v>
      </c>
      <c r="C16" s="51">
        <v>170</v>
      </c>
      <c r="D16" s="55">
        <v>0</v>
      </c>
      <c r="E16" s="55">
        <v>7</v>
      </c>
      <c r="F16" s="55">
        <v>0</v>
      </c>
      <c r="G16" s="55">
        <f t="shared" ref="G16:G17" si="20">C16-(D16+E16+F16)</f>
        <v>163</v>
      </c>
      <c r="H16" s="60">
        <f t="shared" si="16"/>
        <v>0</v>
      </c>
      <c r="I16" s="60">
        <f t="shared" si="17"/>
        <v>7</v>
      </c>
      <c r="J16" s="60">
        <f t="shared" si="18"/>
        <v>0</v>
      </c>
      <c r="K16" s="60">
        <f t="shared" si="19"/>
        <v>163</v>
      </c>
      <c r="L16" s="4"/>
      <c r="M16" s="4"/>
    </row>
    <row r="17" spans="1:16" x14ac:dyDescent="0.35">
      <c r="A17" s="48" t="s">
        <v>5</v>
      </c>
      <c r="B17" s="12" t="s">
        <v>72</v>
      </c>
      <c r="C17" s="51">
        <v>30</v>
      </c>
      <c r="D17" s="55">
        <v>0</v>
      </c>
      <c r="E17" s="55">
        <v>0</v>
      </c>
      <c r="F17" s="55">
        <v>13</v>
      </c>
      <c r="G17" s="55">
        <f t="shared" si="20"/>
        <v>17</v>
      </c>
      <c r="H17" s="60">
        <f t="shared" si="16"/>
        <v>0</v>
      </c>
      <c r="I17" s="60">
        <f t="shared" si="17"/>
        <v>0</v>
      </c>
      <c r="J17" s="60">
        <f t="shared" si="18"/>
        <v>13</v>
      </c>
      <c r="K17" s="60">
        <f t="shared" si="19"/>
        <v>17</v>
      </c>
      <c r="L17" s="4"/>
      <c r="M17" s="4"/>
    </row>
    <row r="18" spans="1:16" x14ac:dyDescent="0.35">
      <c r="A18" s="48" t="s">
        <v>5</v>
      </c>
      <c r="B18" s="12" t="s">
        <v>78</v>
      </c>
      <c r="C18" s="51">
        <v>50</v>
      </c>
      <c r="D18" s="55">
        <v>0</v>
      </c>
      <c r="E18" s="55">
        <v>0</v>
      </c>
      <c r="F18" s="55">
        <v>16</v>
      </c>
      <c r="G18" s="55">
        <f t="shared" ref="G18:G19" si="21">C18-(D18+E18+F18)</f>
        <v>34</v>
      </c>
      <c r="H18" s="60">
        <f t="shared" si="16"/>
        <v>0</v>
      </c>
      <c r="I18" s="60">
        <f t="shared" si="17"/>
        <v>0</v>
      </c>
      <c r="J18" s="60">
        <f t="shared" si="18"/>
        <v>16</v>
      </c>
      <c r="K18" s="60">
        <f t="shared" si="19"/>
        <v>34</v>
      </c>
      <c r="L18" s="4"/>
      <c r="M18" s="4"/>
      <c r="P18" s="1" t="s">
        <v>29</v>
      </c>
    </row>
    <row r="19" spans="1:16" x14ac:dyDescent="0.35">
      <c r="A19" s="48" t="s">
        <v>5</v>
      </c>
      <c r="B19" s="12" t="s">
        <v>74</v>
      </c>
      <c r="C19" s="51">
        <v>50</v>
      </c>
      <c r="D19" s="55">
        <v>0</v>
      </c>
      <c r="E19" s="55">
        <v>7</v>
      </c>
      <c r="F19" s="55">
        <v>3</v>
      </c>
      <c r="G19" s="55">
        <f t="shared" si="21"/>
        <v>40</v>
      </c>
      <c r="H19" s="60">
        <f t="shared" si="16"/>
        <v>0.42</v>
      </c>
      <c r="I19" s="60">
        <f t="shared" si="17"/>
        <v>6.58</v>
      </c>
      <c r="J19" s="60">
        <f t="shared" si="18"/>
        <v>2.58</v>
      </c>
      <c r="K19" s="60">
        <f t="shared" si="19"/>
        <v>40.42</v>
      </c>
      <c r="L19" s="4"/>
      <c r="M19" s="4"/>
    </row>
    <row r="20" spans="1:16" s="18" customFormat="1" x14ac:dyDescent="0.35">
      <c r="A20" s="14"/>
      <c r="B20" s="15"/>
      <c r="C20" s="16">
        <f>SUM(C15:C19)</f>
        <v>350</v>
      </c>
      <c r="D20" s="16">
        <f>SUM(D15:D19)</f>
        <v>0</v>
      </c>
      <c r="E20" s="16">
        <f>SUM(E15:E19)</f>
        <v>14</v>
      </c>
      <c r="F20" s="16">
        <f>SUM(F15:F19)</f>
        <v>34</v>
      </c>
      <c r="G20" s="16">
        <f>SUM(G15:G19)</f>
        <v>302</v>
      </c>
      <c r="H20" s="54">
        <f t="shared" si="16"/>
        <v>1.36</v>
      </c>
      <c r="I20" s="54">
        <f t="shared" si="17"/>
        <v>12.64</v>
      </c>
      <c r="J20" s="54">
        <f t="shared" si="18"/>
        <v>32.64</v>
      </c>
      <c r="K20" s="54">
        <f t="shared" si="19"/>
        <v>303.36</v>
      </c>
      <c r="L20" s="54">
        <f>(D20-H20)^2/H20+(E20-I20)^2/I20+(F20-J20)^2/J20+(G20-K20)^2/K20</f>
        <v>1.5690928270042195</v>
      </c>
      <c r="M20" s="68">
        <f t="shared" ref="M20" si="22">_xlfn.CHISQ.DIST.RT(L20,1)</f>
        <v>0.2103388061315718</v>
      </c>
    </row>
    <row r="21" spans="1:16" s="18" customFormat="1" x14ac:dyDescent="0.35">
      <c r="A21"/>
      <c r="B21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P21" s="18" t="s">
        <v>29</v>
      </c>
    </row>
    <row r="22" spans="1:16" s="18" customFormat="1" ht="15" x14ac:dyDescent="0.35">
      <c r="A22" s="52" t="s">
        <v>6</v>
      </c>
      <c r="B22" s="2" t="s">
        <v>79</v>
      </c>
      <c r="C22" s="55">
        <v>94</v>
      </c>
      <c r="D22" s="55">
        <v>0</v>
      </c>
      <c r="E22" s="55">
        <v>4</v>
      </c>
      <c r="F22" s="55">
        <v>10</v>
      </c>
      <c r="G22" s="55">
        <f t="shared" ref="G22:G24" si="23">C22-(D22+E22+F22)</f>
        <v>80</v>
      </c>
      <c r="H22" s="56">
        <f>(D22+E22)*(D22+F22)/C22</f>
        <v>0.42553191489361702</v>
      </c>
      <c r="I22" s="56">
        <f>(D22+E22)*(E22+G22)/C22</f>
        <v>3.5744680851063828</v>
      </c>
      <c r="J22" s="56">
        <f>(F22+G22)*(D22+F22)/C22</f>
        <v>9.5744680851063837</v>
      </c>
      <c r="K22" s="56">
        <f>(F22+G22)*(E22+G22)/C22</f>
        <v>80.425531914893611</v>
      </c>
      <c r="L22" s="73"/>
      <c r="M22" s="73"/>
      <c r="P22" s="18" t="s">
        <v>29</v>
      </c>
    </row>
    <row r="23" spans="1:16" s="18" customFormat="1" ht="15" x14ac:dyDescent="0.35">
      <c r="A23" s="52" t="s">
        <v>6</v>
      </c>
      <c r="B23" s="2" t="s">
        <v>80</v>
      </c>
      <c r="C23" s="55">
        <v>51</v>
      </c>
      <c r="D23" s="55">
        <v>5</v>
      </c>
      <c r="E23" s="55">
        <v>15</v>
      </c>
      <c r="F23" s="55">
        <v>14</v>
      </c>
      <c r="G23" s="55">
        <f t="shared" si="23"/>
        <v>17</v>
      </c>
      <c r="H23" s="57">
        <f>(D23+E23)*(D23+F23)/C23</f>
        <v>7.4509803921568629</v>
      </c>
      <c r="I23" s="57">
        <f>(D23+E23)*(E23+G23)/C23</f>
        <v>12.549019607843137</v>
      </c>
      <c r="J23" s="57">
        <f>(F23+G23)*(D23+F23)/C23</f>
        <v>11.549019607843137</v>
      </c>
      <c r="K23" s="57">
        <f>(F23+G23)*(E23+G23)/C23</f>
        <v>19.450980392156861</v>
      </c>
      <c r="L23" s="73"/>
      <c r="M23" s="73"/>
    </row>
    <row r="24" spans="1:16" s="18" customFormat="1" ht="15" x14ac:dyDescent="0.35">
      <c r="A24" s="52" t="s">
        <v>6</v>
      </c>
      <c r="B24" s="2" t="s">
        <v>81</v>
      </c>
      <c r="C24" s="55">
        <v>38</v>
      </c>
      <c r="D24" s="55">
        <v>0</v>
      </c>
      <c r="E24" s="55">
        <v>0</v>
      </c>
      <c r="F24" s="55">
        <v>2</v>
      </c>
      <c r="G24" s="55">
        <f t="shared" si="23"/>
        <v>36</v>
      </c>
      <c r="H24" s="57">
        <f>(D24+E24)*(D24+F24)/C24</f>
        <v>0</v>
      </c>
      <c r="I24" s="57">
        <f>(D24+E24)*(E24+G24)/C24</f>
        <v>0</v>
      </c>
      <c r="J24" s="57">
        <f>(F24+G24)*(D24+F24)/C24</f>
        <v>2</v>
      </c>
      <c r="K24" s="57">
        <f>(F24+G24)*(E24+G24)/C24</f>
        <v>36</v>
      </c>
      <c r="L24" s="53"/>
      <c r="M24" s="53"/>
      <c r="P24" s="18" t="s">
        <v>29</v>
      </c>
    </row>
    <row r="25" spans="1:16" x14ac:dyDescent="0.35">
      <c r="A25" s="49"/>
      <c r="B25" s="27"/>
      <c r="C25" s="16">
        <v>183</v>
      </c>
      <c r="D25" s="16">
        <f>SUM(D19:D24)</f>
        <v>5</v>
      </c>
      <c r="E25" s="16">
        <v>19</v>
      </c>
      <c r="F25" s="16">
        <v>26</v>
      </c>
      <c r="G25" s="16">
        <v>133</v>
      </c>
      <c r="H25" s="58">
        <f>(D25+E25)*(D25+F25)/C25</f>
        <v>4.0655737704918034</v>
      </c>
      <c r="I25" s="58">
        <f>(D25+E25)*(E25+G25)/C25</f>
        <v>19.934426229508198</v>
      </c>
      <c r="J25" s="58">
        <f>(F25+G25)*(D25+F25)/C25</f>
        <v>26.934426229508198</v>
      </c>
      <c r="K25" s="58">
        <f>(F25+G25)*(E25+G25)/C25</f>
        <v>132.0655737704918</v>
      </c>
      <c r="L25" s="58">
        <f>(D25-H25)^2/H25+(E25-I25)^2/I25+(F25-J25)^2/J25+(G25-K25)^2/K25</f>
        <v>0.29759776323797948</v>
      </c>
      <c r="M25" s="69">
        <f>_xlfn.CHISQ.DIST.RT(L25,1)</f>
        <v>0.58539234139074581</v>
      </c>
      <c r="P25" s="1" t="s">
        <v>29</v>
      </c>
    </row>
    <row r="26" spans="1:16" x14ac:dyDescent="0.35">
      <c r="A26" s="48"/>
      <c r="B26" s="12"/>
      <c r="C26" s="13"/>
      <c r="D26" s="13"/>
      <c r="E26" s="13"/>
      <c r="F26" s="13"/>
      <c r="G26" s="13"/>
      <c r="H26" s="4"/>
      <c r="I26" s="4"/>
      <c r="J26" s="4"/>
      <c r="K26" s="4"/>
      <c r="L26" s="4"/>
      <c r="M26" s="4"/>
    </row>
    <row r="27" spans="1:16" x14ac:dyDescent="0.35">
      <c r="A27" s="52" t="s">
        <v>7</v>
      </c>
      <c r="B27" s="2" t="s">
        <v>8</v>
      </c>
      <c r="C27" s="55">
        <v>94</v>
      </c>
      <c r="D27" s="55">
        <v>0</v>
      </c>
      <c r="E27" s="55">
        <v>8</v>
      </c>
      <c r="F27" s="55">
        <v>32</v>
      </c>
      <c r="G27" s="55">
        <v>54</v>
      </c>
      <c r="H27" s="57">
        <f>(D27+E27)*(D27+F27)/C27</f>
        <v>2.7234042553191489</v>
      </c>
      <c r="I27" s="57">
        <f>(D27+E27)*(E27+G27)/C27</f>
        <v>5.2765957446808507</v>
      </c>
      <c r="J27" s="57">
        <f>(F27+G27)*(D27+F27)/C27</f>
        <v>29.276595744680851</v>
      </c>
      <c r="K27" s="57">
        <f>(F27+G27)*(E27+G27)/C27</f>
        <v>56.723404255319146</v>
      </c>
      <c r="L27" s="4"/>
      <c r="M27" s="4"/>
    </row>
    <row r="28" spans="1:16" x14ac:dyDescent="0.35">
      <c r="A28" s="52" t="s">
        <v>7</v>
      </c>
      <c r="B28" s="2" t="s">
        <v>30</v>
      </c>
      <c r="C28" s="55">
        <v>60</v>
      </c>
      <c r="D28" s="55">
        <v>0</v>
      </c>
      <c r="E28" s="55">
        <v>0</v>
      </c>
      <c r="F28" s="55">
        <v>29</v>
      </c>
      <c r="G28" s="55">
        <f t="shared" ref="G28" si="24">C28-(D28+E28+F28)</f>
        <v>31</v>
      </c>
      <c r="H28" s="57">
        <f>(D28+E28)*(D28+F28)/C28</f>
        <v>0</v>
      </c>
      <c r="I28" s="57">
        <f>(D28+E28)*(E28+G28)/C28</f>
        <v>0</v>
      </c>
      <c r="J28" s="57">
        <f>(F28+G28)*(D28+F28)/C28</f>
        <v>29</v>
      </c>
      <c r="K28" s="57">
        <f>(F28+G28)*(E28+G28)/C28</f>
        <v>31</v>
      </c>
      <c r="L28" s="4"/>
      <c r="M28" s="4"/>
    </row>
    <row r="29" spans="1:16" x14ac:dyDescent="0.35">
      <c r="A29" s="49"/>
      <c r="B29" s="27"/>
      <c r="C29" s="16">
        <v>154</v>
      </c>
      <c r="D29" s="16">
        <v>0</v>
      </c>
      <c r="E29" s="16">
        <v>8</v>
      </c>
      <c r="F29" s="16">
        <v>61</v>
      </c>
      <c r="G29" s="16">
        <v>85</v>
      </c>
      <c r="H29" s="58">
        <f>(D29+E29)*(D29+F29)/C29</f>
        <v>3.168831168831169</v>
      </c>
      <c r="I29" s="58">
        <f>(D29+E29)*(E29+G29)/C29</f>
        <v>4.8311688311688314</v>
      </c>
      <c r="J29" s="58">
        <f>(F29+G29)*(D29+F29)/C29</f>
        <v>57.831168831168831</v>
      </c>
      <c r="K29" s="58">
        <f>(F29+G29)*(E29+G29)/C29</f>
        <v>88.168831168831176</v>
      </c>
      <c r="L29" s="58">
        <f>(D29-H29)^2/H29+(E29-I29)^2/I29+(F29-J29)^2/J29+(G29-K29)^2/K29</f>
        <v>5.5348357637354546</v>
      </c>
      <c r="M29" s="69">
        <f>_xlfn.CHISQ.DIST.RT(L29,1)</f>
        <v>1.8641514990367414E-2</v>
      </c>
      <c r="N29" s="59"/>
    </row>
    <row r="30" spans="1:16" x14ac:dyDescent="0.35">
      <c r="A30" s="48"/>
      <c r="B30" s="12"/>
      <c r="C30" s="13"/>
      <c r="D30" s="13"/>
      <c r="E30" s="13"/>
      <c r="F30" s="13"/>
      <c r="G30" s="13"/>
      <c r="H30" s="4"/>
      <c r="I30" s="4"/>
      <c r="J30" s="4"/>
      <c r="K30" s="4"/>
      <c r="L30" s="4"/>
      <c r="M30" s="4"/>
    </row>
    <row r="31" spans="1:16" x14ac:dyDescent="0.35">
      <c r="A31" s="48" t="s">
        <v>9</v>
      </c>
      <c r="B31" s="12" t="s">
        <v>31</v>
      </c>
      <c r="C31" s="62">
        <v>206</v>
      </c>
      <c r="D31" s="62">
        <v>0</v>
      </c>
      <c r="E31" s="62">
        <v>0</v>
      </c>
      <c r="F31" s="62">
        <v>20</v>
      </c>
      <c r="G31" s="62">
        <v>186</v>
      </c>
      <c r="H31" s="61">
        <f>(D31+E31)*(D31+F31)/C31</f>
        <v>0</v>
      </c>
      <c r="I31" s="61">
        <f>(D31+E31)*(E31+G31)/C31</f>
        <v>0</v>
      </c>
      <c r="J31" s="61">
        <f>(F31+G31)*(D31+F31)/C31</f>
        <v>20</v>
      </c>
      <c r="K31" s="61">
        <f>(F31+G31)*(E31+G31)/C31</f>
        <v>186</v>
      </c>
      <c r="L31" s="4"/>
      <c r="M31" s="4"/>
    </row>
    <row r="32" spans="1:16" x14ac:dyDescent="0.35">
      <c r="A32" s="48" t="s">
        <v>9</v>
      </c>
      <c r="B32" s="12" t="s">
        <v>30</v>
      </c>
      <c r="C32" s="62">
        <v>134</v>
      </c>
      <c r="D32" s="62">
        <v>0</v>
      </c>
      <c r="E32" s="62">
        <v>1</v>
      </c>
      <c r="F32" s="62">
        <v>42</v>
      </c>
      <c r="G32" s="62">
        <v>91</v>
      </c>
      <c r="H32" s="61">
        <f>(D32+E32)*(D32+F32)/C32</f>
        <v>0.31343283582089554</v>
      </c>
      <c r="I32" s="61">
        <f>(D32+E32)*(E32+G32)/C32</f>
        <v>0.68656716417910446</v>
      </c>
      <c r="J32" s="61">
        <f>(F32+G32)*(D32+F32)/C32</f>
        <v>41.686567164179102</v>
      </c>
      <c r="K32" s="61">
        <f>(F32+G32)*(E32+G32)/C32</f>
        <v>91.31343283582089</v>
      </c>
      <c r="L32" s="4"/>
      <c r="M32" s="4"/>
    </row>
    <row r="33" spans="1:13" x14ac:dyDescent="0.35">
      <c r="A33" s="48" t="s">
        <v>9</v>
      </c>
      <c r="B33" s="12" t="s">
        <v>32</v>
      </c>
      <c r="C33" s="62">
        <v>3</v>
      </c>
      <c r="D33" s="62">
        <v>0</v>
      </c>
      <c r="E33" s="62">
        <v>0</v>
      </c>
      <c r="F33" s="62">
        <v>0</v>
      </c>
      <c r="G33" s="62">
        <v>3</v>
      </c>
      <c r="H33" s="61">
        <f>(D33+E33)*(D33+F33)/C33</f>
        <v>0</v>
      </c>
      <c r="I33" s="61">
        <f>(D33+E33)*(E33+G33)/C33</f>
        <v>0</v>
      </c>
      <c r="J33" s="61">
        <f>(F33+G33)*(D33+F33)/C33</f>
        <v>0</v>
      </c>
      <c r="K33" s="61">
        <f>(F33+G33)*(E33+G33)/C33</f>
        <v>3</v>
      </c>
      <c r="L33" s="4"/>
      <c r="M33" s="4"/>
    </row>
    <row r="34" spans="1:13" s="18" customFormat="1" x14ac:dyDescent="0.35">
      <c r="A34" s="14"/>
      <c r="B34" s="15"/>
      <c r="C34" s="16">
        <f>SUM(C31:C33)</f>
        <v>343</v>
      </c>
      <c r="D34" s="16">
        <f>SUM(D31:D33)</f>
        <v>0</v>
      </c>
      <c r="E34" s="16">
        <f>SUM(E31:E33)</f>
        <v>1</v>
      </c>
      <c r="F34" s="16">
        <f>SUM(F31:F33)</f>
        <v>62</v>
      </c>
      <c r="G34" s="16">
        <f>SUM(G31:G33)</f>
        <v>280</v>
      </c>
      <c r="H34" s="58">
        <f>(D34+E34)*(D34+F34)/C34</f>
        <v>0.18075801749271136</v>
      </c>
      <c r="I34" s="58">
        <f>(D34+E34)*(E34+G34)/C34</f>
        <v>0.81924198250728864</v>
      </c>
      <c r="J34" s="58">
        <f>(F34+G34)*(D34+F34)/C34</f>
        <v>61.819241982507286</v>
      </c>
      <c r="K34" s="58">
        <f>(F34+G34)*(E34+G34)/C34</f>
        <v>280.18075801749274</v>
      </c>
      <c r="L34" s="58">
        <f>(D34-H34)^2/H34+(E34-I34)^2/I34+(F34-J34)^2/J34+(G34-K34)^2/K34</f>
        <v>0.22128571725874596</v>
      </c>
      <c r="M34" s="69">
        <f t="shared" ref="M34:M58" si="25">_xlfn.CHISQ.DIST.RT(L34,1)</f>
        <v>0.63806200778010402</v>
      </c>
    </row>
    <row r="35" spans="1:13" x14ac:dyDescent="0.35">
      <c r="A35" s="11"/>
      <c r="B35" s="12"/>
      <c r="C35" s="13"/>
      <c r="D35" s="13"/>
      <c r="E35" s="13"/>
      <c r="F35" s="13"/>
      <c r="G35" s="13"/>
      <c r="H35" s="4"/>
      <c r="I35" s="4"/>
      <c r="J35" s="4"/>
      <c r="K35" s="4"/>
      <c r="M35" s="4"/>
    </row>
    <row r="36" spans="1:13" x14ac:dyDescent="0.35">
      <c r="A36" s="49" t="s">
        <v>10</v>
      </c>
      <c r="B36" s="27" t="s">
        <v>82</v>
      </c>
      <c r="C36" s="72">
        <v>35</v>
      </c>
      <c r="D36" s="72">
        <v>0</v>
      </c>
      <c r="E36" s="72">
        <v>4</v>
      </c>
      <c r="F36" s="72">
        <v>1</v>
      </c>
      <c r="G36" s="72">
        <f t="shared" ref="G36" si="26">C36-(D36+E36+F36)</f>
        <v>30</v>
      </c>
      <c r="H36" s="54">
        <f>(D36+E36)*(D36+F36)/C36</f>
        <v>0.11428571428571428</v>
      </c>
      <c r="I36" s="54">
        <f>(D36+E36)*(E36+G36)/C36</f>
        <v>3.8857142857142857</v>
      </c>
      <c r="J36" s="54">
        <f>(F36+G36)*(D36+F36)/C36</f>
        <v>0.88571428571428568</v>
      </c>
      <c r="K36" s="54">
        <f>(F36+G36)*(E36+G36)/C36</f>
        <v>30.114285714285714</v>
      </c>
      <c r="L36" s="26"/>
      <c r="M36" s="22"/>
    </row>
    <row r="37" spans="1:13" x14ac:dyDescent="0.35">
      <c r="A37" s="11"/>
      <c r="B37" s="12"/>
      <c r="C37" s="13"/>
      <c r="D37" s="13"/>
      <c r="E37" s="13"/>
      <c r="F37" s="13"/>
      <c r="G37" s="13"/>
      <c r="H37" s="4"/>
      <c r="I37" s="4"/>
      <c r="J37" s="4"/>
      <c r="K37" s="4"/>
      <c r="L37" s="4"/>
      <c r="M37" s="4"/>
    </row>
    <row r="38" spans="1:13" x14ac:dyDescent="0.35">
      <c r="A38" s="48" t="s">
        <v>12</v>
      </c>
      <c r="B38" s="12" t="s">
        <v>33</v>
      </c>
      <c r="C38" s="51">
        <v>81</v>
      </c>
      <c r="D38" s="51">
        <v>35</v>
      </c>
      <c r="E38" s="51">
        <v>27</v>
      </c>
      <c r="F38" s="51">
        <v>9</v>
      </c>
      <c r="G38" s="51">
        <f t="shared" ref="G38" si="27">C38-(D38+E38+F38)</f>
        <v>10</v>
      </c>
      <c r="H38" s="60">
        <f t="shared" ref="H38:H47" si="28">(D38+E38)*(D38+F38)/C38</f>
        <v>33.679012345679013</v>
      </c>
      <c r="I38" s="60">
        <f t="shared" ref="I38:I47" si="29">(D38+E38)*(E38+G38)/C38</f>
        <v>28.320987654320987</v>
      </c>
      <c r="J38" s="60">
        <f t="shared" ref="J38:J47" si="30">(F38+G38)*(D38+F38)/C38</f>
        <v>10.320987654320987</v>
      </c>
      <c r="K38" s="60">
        <f t="shared" ref="K38:K47" si="31">(F38+G38)*(E38+G38)/C38</f>
        <v>8.6790123456790127</v>
      </c>
      <c r="L38" s="4"/>
      <c r="M38" s="4"/>
    </row>
    <row r="39" spans="1:13" x14ac:dyDescent="0.35">
      <c r="A39" s="48" t="s">
        <v>12</v>
      </c>
      <c r="B39" s="12" t="s">
        <v>83</v>
      </c>
      <c r="C39" s="55">
        <v>64</v>
      </c>
      <c r="D39" s="55">
        <v>1</v>
      </c>
      <c r="E39" s="55">
        <v>7</v>
      </c>
      <c r="F39" s="55">
        <v>30</v>
      </c>
      <c r="G39" s="55">
        <v>26</v>
      </c>
      <c r="H39" s="60">
        <f t="shared" si="28"/>
        <v>3.875</v>
      </c>
      <c r="I39" s="60">
        <f t="shared" si="29"/>
        <v>4.125</v>
      </c>
      <c r="J39" s="60">
        <f t="shared" si="30"/>
        <v>27.125</v>
      </c>
      <c r="K39" s="60">
        <f t="shared" si="31"/>
        <v>28.875</v>
      </c>
      <c r="L39" s="4"/>
      <c r="M39" s="4"/>
    </row>
    <row r="40" spans="1:13" x14ac:dyDescent="0.35">
      <c r="A40" s="48" t="s">
        <v>12</v>
      </c>
      <c r="B40" s="12" t="s">
        <v>34</v>
      </c>
      <c r="C40" s="51">
        <v>13</v>
      </c>
      <c r="D40" s="51">
        <v>1</v>
      </c>
      <c r="E40" s="51">
        <v>2</v>
      </c>
      <c r="F40" s="51">
        <v>0</v>
      </c>
      <c r="G40" s="51">
        <f t="shared" ref="G40:G46" si="32">C40-(D40+E40+F40)</f>
        <v>10</v>
      </c>
      <c r="H40" s="60">
        <f t="shared" si="28"/>
        <v>0.23076923076923078</v>
      </c>
      <c r="I40" s="60">
        <f t="shared" si="29"/>
        <v>2.7692307692307692</v>
      </c>
      <c r="J40" s="60">
        <f t="shared" si="30"/>
        <v>0.76923076923076927</v>
      </c>
      <c r="K40" s="60">
        <f t="shared" si="31"/>
        <v>9.2307692307692299</v>
      </c>
      <c r="L40" s="4"/>
      <c r="M40" s="4"/>
    </row>
    <row r="41" spans="1:13" x14ac:dyDescent="0.35">
      <c r="A41" s="48" t="s">
        <v>12</v>
      </c>
      <c r="B41" s="12" t="s">
        <v>84</v>
      </c>
      <c r="C41" s="51">
        <v>9</v>
      </c>
      <c r="D41" s="51">
        <v>0</v>
      </c>
      <c r="E41" s="51">
        <v>1</v>
      </c>
      <c r="F41" s="51">
        <v>0</v>
      </c>
      <c r="G41" s="51">
        <f t="shared" si="32"/>
        <v>8</v>
      </c>
      <c r="H41" s="60">
        <f t="shared" si="28"/>
        <v>0</v>
      </c>
      <c r="I41" s="60">
        <f t="shared" si="29"/>
        <v>1</v>
      </c>
      <c r="J41" s="60">
        <f t="shared" si="30"/>
        <v>0</v>
      </c>
      <c r="K41" s="60">
        <f t="shared" si="31"/>
        <v>8</v>
      </c>
      <c r="L41" s="4"/>
      <c r="M41" s="4"/>
    </row>
    <row r="42" spans="1:13" x14ac:dyDescent="0.35">
      <c r="A42" s="48" t="s">
        <v>12</v>
      </c>
      <c r="B42" s="12" t="s">
        <v>85</v>
      </c>
      <c r="C42" s="51">
        <v>15</v>
      </c>
      <c r="D42" s="51">
        <v>0</v>
      </c>
      <c r="E42" s="51">
        <v>3</v>
      </c>
      <c r="F42" s="51">
        <v>0</v>
      </c>
      <c r="G42" s="51">
        <f t="shared" si="32"/>
        <v>12</v>
      </c>
      <c r="H42" s="60">
        <f t="shared" si="28"/>
        <v>0</v>
      </c>
      <c r="I42" s="60">
        <f t="shared" si="29"/>
        <v>3</v>
      </c>
      <c r="J42" s="60">
        <f t="shared" si="30"/>
        <v>0</v>
      </c>
      <c r="K42" s="60">
        <f t="shared" si="31"/>
        <v>12</v>
      </c>
      <c r="L42" s="4"/>
      <c r="M42" s="4"/>
    </row>
    <row r="43" spans="1:13" x14ac:dyDescent="0.35">
      <c r="A43" s="48" t="s">
        <v>12</v>
      </c>
      <c r="B43" s="12" t="s">
        <v>86</v>
      </c>
      <c r="C43" s="55">
        <v>18</v>
      </c>
      <c r="D43" s="55">
        <v>0</v>
      </c>
      <c r="E43" s="55">
        <v>4</v>
      </c>
      <c r="F43" s="55">
        <v>1</v>
      </c>
      <c r="G43" s="55">
        <f t="shared" si="32"/>
        <v>13</v>
      </c>
      <c r="H43" s="60">
        <f t="shared" si="28"/>
        <v>0.22222222222222221</v>
      </c>
      <c r="I43" s="60">
        <f t="shared" si="29"/>
        <v>3.7777777777777777</v>
      </c>
      <c r="J43" s="60">
        <f t="shared" si="30"/>
        <v>0.77777777777777779</v>
      </c>
      <c r="K43" s="60">
        <f t="shared" si="31"/>
        <v>13.222222222222221</v>
      </c>
      <c r="L43" s="4"/>
      <c r="M43" s="4"/>
    </row>
    <row r="44" spans="1:13" x14ac:dyDescent="0.35">
      <c r="A44" s="48" t="s">
        <v>12</v>
      </c>
      <c r="B44" s="12" t="s">
        <v>87</v>
      </c>
      <c r="C44" s="51">
        <v>6</v>
      </c>
      <c r="D44" s="51">
        <v>0</v>
      </c>
      <c r="E44" s="51">
        <v>0</v>
      </c>
      <c r="F44" s="51">
        <v>2</v>
      </c>
      <c r="G44" s="51">
        <f t="shared" si="32"/>
        <v>4</v>
      </c>
      <c r="H44" s="60">
        <f t="shared" si="28"/>
        <v>0</v>
      </c>
      <c r="I44" s="60">
        <f t="shared" si="29"/>
        <v>0</v>
      </c>
      <c r="J44" s="60">
        <f t="shared" si="30"/>
        <v>2</v>
      </c>
      <c r="K44" s="60">
        <f t="shared" si="31"/>
        <v>4</v>
      </c>
      <c r="L44" s="4"/>
      <c r="M44" s="4"/>
    </row>
    <row r="45" spans="1:13" x14ac:dyDescent="0.35">
      <c r="A45" s="48" t="s">
        <v>12</v>
      </c>
      <c r="B45" s="12" t="s">
        <v>88</v>
      </c>
      <c r="C45" s="51">
        <v>78</v>
      </c>
      <c r="D45" s="51">
        <v>19</v>
      </c>
      <c r="E45" s="51">
        <v>2</v>
      </c>
      <c r="F45" s="51">
        <v>52</v>
      </c>
      <c r="G45" s="51">
        <f t="shared" si="32"/>
        <v>5</v>
      </c>
      <c r="H45" s="60">
        <f t="shared" si="28"/>
        <v>19.115384615384617</v>
      </c>
      <c r="I45" s="60">
        <f t="shared" si="29"/>
        <v>1.8846153846153846</v>
      </c>
      <c r="J45" s="60">
        <f t="shared" si="30"/>
        <v>51.884615384615387</v>
      </c>
      <c r="K45" s="60">
        <f t="shared" si="31"/>
        <v>5.115384615384615</v>
      </c>
      <c r="M45" s="4"/>
    </row>
    <row r="46" spans="1:13" x14ac:dyDescent="0.35">
      <c r="A46" s="48" t="s">
        <v>12</v>
      </c>
      <c r="B46" s="12" t="s">
        <v>89</v>
      </c>
      <c r="C46" s="51">
        <v>85</v>
      </c>
      <c r="D46" s="51">
        <v>2</v>
      </c>
      <c r="E46" s="51">
        <v>52</v>
      </c>
      <c r="F46" s="51">
        <v>0</v>
      </c>
      <c r="G46" s="51">
        <f t="shared" si="32"/>
        <v>31</v>
      </c>
      <c r="H46" s="56">
        <f t="shared" si="28"/>
        <v>1.2705882352941176</v>
      </c>
      <c r="I46" s="56">
        <f t="shared" si="29"/>
        <v>52.72941176470588</v>
      </c>
      <c r="J46" s="56">
        <f t="shared" si="30"/>
        <v>0.72941176470588232</v>
      </c>
      <c r="K46" s="56">
        <f t="shared" si="31"/>
        <v>30.270588235294117</v>
      </c>
      <c r="M46" s="4"/>
    </row>
    <row r="47" spans="1:13" x14ac:dyDescent="0.35">
      <c r="A47" s="14"/>
      <c r="B47" s="15"/>
      <c r="C47" s="16">
        <f>SUM(C38:C46)</f>
        <v>369</v>
      </c>
      <c r="D47" s="16">
        <f>SUM(D38:D46)</f>
        <v>58</v>
      </c>
      <c r="E47" s="16">
        <f>SUM(E38:E46)</f>
        <v>98</v>
      </c>
      <c r="F47" s="16">
        <f>SUM(F38:F46)</f>
        <v>94</v>
      </c>
      <c r="G47" s="16">
        <f>SUM(G38:G46)</f>
        <v>119</v>
      </c>
      <c r="H47" s="22">
        <f t="shared" si="28"/>
        <v>64.260162601626021</v>
      </c>
      <c r="I47" s="22">
        <f t="shared" si="29"/>
        <v>91.739837398373979</v>
      </c>
      <c r="J47" s="22">
        <f t="shared" si="30"/>
        <v>87.739837398373979</v>
      </c>
      <c r="K47" s="22">
        <f t="shared" si="31"/>
        <v>125.26016260162602</v>
      </c>
      <c r="L47" s="22">
        <f>(D47-H47)^2/H47+(E47-I47)^2/I47+(F47-J47)^2/J47+(G47-K47)^2/K47</f>
        <v>1.7965644526687385</v>
      </c>
      <c r="M47" s="67">
        <f>_xlfn.CHISQ.DIST.RT(L47,1)</f>
        <v>0.1801283913300725</v>
      </c>
    </row>
    <row r="48" spans="1:13" x14ac:dyDescent="0.35">
      <c r="A48" s="11"/>
      <c r="B48" s="12"/>
      <c r="C48" s="13"/>
      <c r="D48" s="13"/>
      <c r="E48" s="13"/>
      <c r="F48" s="13"/>
      <c r="G48" s="13"/>
      <c r="H48" s="4"/>
      <c r="I48" s="4"/>
      <c r="J48" s="4"/>
      <c r="K48" s="4"/>
      <c r="L48" s="4"/>
      <c r="M48" s="4"/>
    </row>
    <row r="49" spans="1:13" x14ac:dyDescent="0.35">
      <c r="A49" s="48" t="s">
        <v>13</v>
      </c>
      <c r="B49" s="12" t="s">
        <v>83</v>
      </c>
      <c r="C49" s="55">
        <v>146</v>
      </c>
      <c r="D49" s="55">
        <v>2</v>
      </c>
      <c r="E49" s="55">
        <v>1</v>
      </c>
      <c r="F49" s="55">
        <v>64</v>
      </c>
      <c r="G49" s="55">
        <v>79</v>
      </c>
      <c r="H49" s="61">
        <f t="shared" ref="H49:H58" si="33">(D49+E49)*(D49+F49)/C49</f>
        <v>1.3561643835616439</v>
      </c>
      <c r="I49" s="61">
        <f t="shared" ref="I49:I58" si="34">(D49+E49)*(E49+G49)/C49</f>
        <v>1.6438356164383561</v>
      </c>
      <c r="J49" s="61">
        <f t="shared" ref="J49:J58" si="35">(F49+G49)*(D49+F49)/C49</f>
        <v>64.643835616438352</v>
      </c>
      <c r="K49" s="61">
        <f t="shared" ref="K49:K58" si="36">(F49+G49)*(E49+G49)/C49</f>
        <v>78.356164383561648</v>
      </c>
      <c r="L49" s="4"/>
      <c r="M49" s="4"/>
    </row>
    <row r="50" spans="1:13" x14ac:dyDescent="0.35">
      <c r="A50" s="48" t="s">
        <v>13</v>
      </c>
      <c r="B50" s="12" t="s">
        <v>90</v>
      </c>
      <c r="C50" s="53">
        <v>834</v>
      </c>
      <c r="D50" s="53">
        <v>88</v>
      </c>
      <c r="E50" s="53">
        <v>126</v>
      </c>
      <c r="F50" s="53">
        <v>337</v>
      </c>
      <c r="G50" s="53">
        <v>283</v>
      </c>
      <c r="H50" s="61">
        <f t="shared" si="33"/>
        <v>109.05275779376498</v>
      </c>
      <c r="I50" s="61">
        <f t="shared" si="34"/>
        <v>104.94724220623502</v>
      </c>
      <c r="J50" s="61">
        <f t="shared" si="35"/>
        <v>315.94724220623499</v>
      </c>
      <c r="K50" s="61">
        <f t="shared" si="36"/>
        <v>304.05275779376501</v>
      </c>
      <c r="L50" s="4"/>
      <c r="M50" s="4"/>
    </row>
    <row r="51" spans="1:13" x14ac:dyDescent="0.35">
      <c r="A51" s="48" t="s">
        <v>13</v>
      </c>
      <c r="B51" s="12" t="s">
        <v>91</v>
      </c>
      <c r="C51" s="51">
        <v>459</v>
      </c>
      <c r="D51" s="51">
        <v>15</v>
      </c>
      <c r="E51" s="51">
        <v>79</v>
      </c>
      <c r="F51" s="51">
        <v>77</v>
      </c>
      <c r="G51" s="51">
        <v>288</v>
      </c>
      <c r="H51" s="61">
        <f t="shared" si="33"/>
        <v>18.84095860566449</v>
      </c>
      <c r="I51" s="61">
        <f t="shared" si="34"/>
        <v>75.159041394335517</v>
      </c>
      <c r="J51" s="61">
        <f t="shared" si="35"/>
        <v>73.159041394335517</v>
      </c>
      <c r="K51" s="61">
        <f t="shared" si="36"/>
        <v>291.84095860566447</v>
      </c>
      <c r="L51" s="4"/>
      <c r="M51" s="4"/>
    </row>
    <row r="52" spans="1:13" x14ac:dyDescent="0.35">
      <c r="A52" s="48" t="s">
        <v>13</v>
      </c>
      <c r="B52" s="12" t="s">
        <v>92</v>
      </c>
      <c r="C52" s="13">
        <v>217</v>
      </c>
      <c r="D52" s="13">
        <v>54</v>
      </c>
      <c r="E52" s="13">
        <v>108</v>
      </c>
      <c r="F52" s="13">
        <v>27</v>
      </c>
      <c r="G52" s="13">
        <v>28</v>
      </c>
      <c r="H52" s="61">
        <f t="shared" si="33"/>
        <v>60.47004608294931</v>
      </c>
      <c r="I52" s="61">
        <f t="shared" si="34"/>
        <v>101.52995391705069</v>
      </c>
      <c r="J52" s="61">
        <f t="shared" si="35"/>
        <v>20.52995391705069</v>
      </c>
      <c r="K52" s="61">
        <f t="shared" si="36"/>
        <v>34.47004608294931</v>
      </c>
      <c r="L52" s="4"/>
      <c r="M52" s="4"/>
    </row>
    <row r="53" spans="1:13" x14ac:dyDescent="0.35">
      <c r="A53" s="48" t="s">
        <v>13</v>
      </c>
      <c r="B53" s="12" t="s">
        <v>87</v>
      </c>
      <c r="C53" s="51">
        <v>26</v>
      </c>
      <c r="D53" s="51">
        <v>1</v>
      </c>
      <c r="E53" s="51">
        <v>0</v>
      </c>
      <c r="F53" s="51">
        <v>4</v>
      </c>
      <c r="G53" s="51">
        <f t="shared" ref="G53" si="37">C53-(D53+E53+F53)</f>
        <v>21</v>
      </c>
      <c r="H53" s="61">
        <f t="shared" si="33"/>
        <v>0.19230769230769232</v>
      </c>
      <c r="I53" s="61">
        <f t="shared" si="34"/>
        <v>0.80769230769230771</v>
      </c>
      <c r="J53" s="61">
        <f t="shared" si="35"/>
        <v>4.8076923076923075</v>
      </c>
      <c r="K53" s="61">
        <f t="shared" si="36"/>
        <v>20.192307692307693</v>
      </c>
      <c r="L53" s="4"/>
      <c r="M53" s="4"/>
    </row>
    <row r="54" spans="1:13" x14ac:dyDescent="0.35">
      <c r="A54" s="48" t="s">
        <v>13</v>
      </c>
      <c r="B54" s="12" t="s">
        <v>93</v>
      </c>
      <c r="C54" s="13">
        <v>4</v>
      </c>
      <c r="D54" s="13">
        <v>0</v>
      </c>
      <c r="E54" s="13">
        <v>0</v>
      </c>
      <c r="F54" s="13">
        <v>0</v>
      </c>
      <c r="G54" s="13">
        <v>4</v>
      </c>
      <c r="H54" s="61">
        <f t="shared" si="33"/>
        <v>0</v>
      </c>
      <c r="I54" s="61">
        <f t="shared" si="34"/>
        <v>0</v>
      </c>
      <c r="J54" s="61">
        <f t="shared" si="35"/>
        <v>0</v>
      </c>
      <c r="K54" s="61">
        <f t="shared" si="36"/>
        <v>4</v>
      </c>
      <c r="L54" s="4"/>
      <c r="M54" s="4"/>
    </row>
    <row r="55" spans="1:13" x14ac:dyDescent="0.35">
      <c r="A55" s="48" t="s">
        <v>13</v>
      </c>
      <c r="B55" s="12" t="s">
        <v>85</v>
      </c>
      <c r="C55" s="13">
        <v>4</v>
      </c>
      <c r="D55" s="13">
        <v>0</v>
      </c>
      <c r="E55" s="13">
        <v>0</v>
      </c>
      <c r="F55" s="13">
        <v>0</v>
      </c>
      <c r="G55" s="13">
        <v>4</v>
      </c>
      <c r="H55" s="61">
        <f t="shared" si="33"/>
        <v>0</v>
      </c>
      <c r="I55" s="61">
        <f t="shared" si="34"/>
        <v>0</v>
      </c>
      <c r="J55" s="61">
        <f t="shared" si="35"/>
        <v>0</v>
      </c>
      <c r="K55" s="61">
        <f t="shared" si="36"/>
        <v>4</v>
      </c>
      <c r="L55" s="4"/>
      <c r="M55" s="4"/>
    </row>
    <row r="56" spans="1:13" x14ac:dyDescent="0.35">
      <c r="A56" s="48" t="s">
        <v>13</v>
      </c>
      <c r="B56" s="12" t="s">
        <v>88</v>
      </c>
      <c r="C56" s="51">
        <v>38</v>
      </c>
      <c r="D56" s="51">
        <v>6</v>
      </c>
      <c r="E56" s="51">
        <v>0</v>
      </c>
      <c r="F56" s="51">
        <v>27</v>
      </c>
      <c r="G56" s="51">
        <f t="shared" ref="G56" si="38">C56-(D56+E56+F56)</f>
        <v>5</v>
      </c>
      <c r="H56" s="61">
        <f t="shared" si="33"/>
        <v>5.2105263157894735</v>
      </c>
      <c r="I56" s="61">
        <f t="shared" si="34"/>
        <v>0.78947368421052633</v>
      </c>
      <c r="J56" s="61">
        <f t="shared" si="35"/>
        <v>27.789473684210527</v>
      </c>
      <c r="K56" s="61">
        <f t="shared" si="36"/>
        <v>4.2105263157894735</v>
      </c>
      <c r="L56" s="4"/>
      <c r="M56" s="4"/>
    </row>
    <row r="57" spans="1:13" x14ac:dyDescent="0.35">
      <c r="A57" s="48" t="s">
        <v>13</v>
      </c>
      <c r="B57" s="12" t="s">
        <v>35</v>
      </c>
      <c r="C57" s="13">
        <v>116</v>
      </c>
      <c r="D57" s="13">
        <v>4</v>
      </c>
      <c r="E57" s="13">
        <v>83</v>
      </c>
      <c r="F57" s="13">
        <v>5</v>
      </c>
      <c r="G57" s="13">
        <v>24</v>
      </c>
      <c r="H57" s="61">
        <f t="shared" si="33"/>
        <v>6.75</v>
      </c>
      <c r="I57" s="61">
        <f t="shared" si="34"/>
        <v>80.25</v>
      </c>
      <c r="J57" s="61">
        <f t="shared" si="35"/>
        <v>2.25</v>
      </c>
      <c r="K57" s="61">
        <f t="shared" si="36"/>
        <v>26.75</v>
      </c>
      <c r="M57" s="4"/>
    </row>
    <row r="58" spans="1:13" s="18" customFormat="1" x14ac:dyDescent="0.35">
      <c r="A58" s="14"/>
      <c r="B58" s="15"/>
      <c r="C58" s="16">
        <f>SUM(C49:C57)</f>
        <v>1844</v>
      </c>
      <c r="D58" s="16">
        <f>SUM(D49:D57)</f>
        <v>170</v>
      </c>
      <c r="E58" s="16">
        <f>SUM(E49:E57)</f>
        <v>397</v>
      </c>
      <c r="F58" s="16">
        <f>SUM(F49:F57)</f>
        <v>541</v>
      </c>
      <c r="G58" s="16">
        <f>SUM(G49:G57)</f>
        <v>736</v>
      </c>
      <c r="H58" s="22">
        <f t="shared" si="33"/>
        <v>218.6209327548807</v>
      </c>
      <c r="I58" s="22">
        <f t="shared" si="34"/>
        <v>348.3790672451193</v>
      </c>
      <c r="J58" s="22">
        <f t="shared" si="35"/>
        <v>492.3790672451193</v>
      </c>
      <c r="K58" s="22">
        <f t="shared" si="36"/>
        <v>784.62093275488064</v>
      </c>
      <c r="L58" s="22">
        <f>(D58-H58)^2/H58+(E58-I58)^2/I58+(F58-J58)^2/J58+(G58-K58)^2/K58</f>
        <v>25.41299527910855</v>
      </c>
      <c r="M58" s="67">
        <f t="shared" si="25"/>
        <v>4.6279007086377177E-7</v>
      </c>
    </row>
    <row r="59" spans="1:13" s="18" customFormat="1" x14ac:dyDescent="0.35">
      <c r="A59" s="8"/>
      <c r="B59" s="9"/>
      <c r="C59" s="10"/>
      <c r="D59" s="10"/>
      <c r="E59" s="10"/>
      <c r="F59" s="10"/>
      <c r="G59" s="10"/>
      <c r="H59" s="21"/>
      <c r="I59" s="21"/>
      <c r="J59" s="21"/>
      <c r="K59" s="21"/>
      <c r="L59" s="66"/>
      <c r="M59" s="21"/>
    </row>
    <row r="60" spans="1:13" x14ac:dyDescent="0.35">
      <c r="A60" s="48" t="s">
        <v>14</v>
      </c>
      <c r="B60" s="63" t="s">
        <v>36</v>
      </c>
      <c r="C60" s="51">
        <v>10</v>
      </c>
      <c r="D60" s="51">
        <v>0</v>
      </c>
      <c r="E60" s="51">
        <v>0</v>
      </c>
      <c r="F60" s="51">
        <v>8</v>
      </c>
      <c r="G60" s="51">
        <v>2</v>
      </c>
      <c r="H60" s="4">
        <f t="shared" ref="H60:H82" si="39">(D60+E60)*(D60+F60)/C60</f>
        <v>0</v>
      </c>
      <c r="I60" s="4">
        <f t="shared" ref="I60:I82" si="40">(D60+E60)*(E60+G60)/C60</f>
        <v>0</v>
      </c>
      <c r="J60" s="4">
        <f t="shared" ref="J60:J82" si="41">(F60+G60)*(D60+F60)/C60</f>
        <v>8</v>
      </c>
      <c r="K60" s="4">
        <f t="shared" ref="K60:K82" si="42">(F60+G60)*(E60+G60)/C60</f>
        <v>2</v>
      </c>
      <c r="L60" s="4"/>
      <c r="M60" s="4"/>
    </row>
    <row r="61" spans="1:13" x14ac:dyDescent="0.35">
      <c r="A61" s="48" t="s">
        <v>14</v>
      </c>
      <c r="B61" s="2" t="s">
        <v>37</v>
      </c>
      <c r="C61" s="51">
        <v>18</v>
      </c>
      <c r="D61" s="51">
        <v>0</v>
      </c>
      <c r="E61" s="51">
        <v>0</v>
      </c>
      <c r="F61" s="51">
        <v>16</v>
      </c>
      <c r="G61" s="51">
        <v>2</v>
      </c>
      <c r="H61" s="4">
        <f t="shared" ref="H61:H75" si="43">(D61+E61)*(D61+F61)/C61</f>
        <v>0</v>
      </c>
      <c r="I61" s="4">
        <f t="shared" ref="I61:I75" si="44">(D61+E61)*(E61+G61)/C61</f>
        <v>0</v>
      </c>
      <c r="J61" s="4">
        <f t="shared" ref="J61:J75" si="45">(F61+G61)*(D61+F61)/C61</f>
        <v>16</v>
      </c>
      <c r="K61" s="4">
        <f t="shared" ref="K61:K75" si="46">(F61+G61)*(E61+G61)/C61</f>
        <v>2</v>
      </c>
      <c r="L61" s="4"/>
      <c r="M61" s="4"/>
    </row>
    <row r="62" spans="1:13" x14ac:dyDescent="0.35">
      <c r="A62" s="48" t="s">
        <v>14</v>
      </c>
      <c r="B62" s="2" t="s">
        <v>38</v>
      </c>
      <c r="C62" s="51">
        <v>24</v>
      </c>
      <c r="D62" s="51">
        <v>0</v>
      </c>
      <c r="E62" s="51">
        <v>0</v>
      </c>
      <c r="F62" s="51">
        <v>10</v>
      </c>
      <c r="G62" s="51">
        <v>14</v>
      </c>
      <c r="H62" s="4">
        <f t="shared" si="43"/>
        <v>0</v>
      </c>
      <c r="I62" s="4">
        <f t="shared" si="44"/>
        <v>0</v>
      </c>
      <c r="J62" s="4">
        <f t="shared" si="45"/>
        <v>10</v>
      </c>
      <c r="K62" s="4">
        <f t="shared" si="46"/>
        <v>14</v>
      </c>
      <c r="L62" s="4"/>
      <c r="M62" s="4"/>
    </row>
    <row r="63" spans="1:13" x14ac:dyDescent="0.35">
      <c r="A63" s="48" t="s">
        <v>14</v>
      </c>
      <c r="B63" s="2" t="s">
        <v>39</v>
      </c>
      <c r="C63" s="51">
        <v>98</v>
      </c>
      <c r="D63" s="51">
        <v>0</v>
      </c>
      <c r="E63" s="51">
        <v>0</v>
      </c>
      <c r="F63" s="51">
        <v>85</v>
      </c>
      <c r="G63" s="51">
        <v>13</v>
      </c>
      <c r="H63" s="4">
        <f t="shared" si="43"/>
        <v>0</v>
      </c>
      <c r="I63" s="4">
        <f t="shared" si="44"/>
        <v>0</v>
      </c>
      <c r="J63" s="4">
        <f t="shared" si="45"/>
        <v>85</v>
      </c>
      <c r="K63" s="4">
        <f t="shared" si="46"/>
        <v>13</v>
      </c>
      <c r="L63" s="4"/>
      <c r="M63" s="4"/>
    </row>
    <row r="64" spans="1:13" x14ac:dyDescent="0.35">
      <c r="A64" s="48" t="s">
        <v>14</v>
      </c>
      <c r="B64" s="2" t="s">
        <v>40</v>
      </c>
      <c r="C64" s="51">
        <v>5</v>
      </c>
      <c r="D64" s="51">
        <v>0</v>
      </c>
      <c r="E64" s="51">
        <v>0</v>
      </c>
      <c r="F64" s="51">
        <v>5</v>
      </c>
      <c r="G64" s="51">
        <v>0</v>
      </c>
      <c r="H64" s="4">
        <f t="shared" si="43"/>
        <v>0</v>
      </c>
      <c r="I64" s="4">
        <f t="shared" si="44"/>
        <v>0</v>
      </c>
      <c r="J64" s="4">
        <f t="shared" si="45"/>
        <v>5</v>
      </c>
      <c r="K64" s="4">
        <f t="shared" si="46"/>
        <v>0</v>
      </c>
      <c r="L64" s="4"/>
      <c r="M64" s="4"/>
    </row>
    <row r="65" spans="1:17" x14ac:dyDescent="0.35">
      <c r="A65" s="48" t="s">
        <v>14</v>
      </c>
      <c r="B65" s="2" t="s">
        <v>41</v>
      </c>
      <c r="C65" s="51">
        <v>57</v>
      </c>
      <c r="D65" s="51">
        <v>0</v>
      </c>
      <c r="E65" s="51">
        <v>0</v>
      </c>
      <c r="F65" s="51">
        <v>33</v>
      </c>
      <c r="G65" s="51">
        <v>24</v>
      </c>
      <c r="H65" s="4">
        <f t="shared" si="43"/>
        <v>0</v>
      </c>
      <c r="I65" s="4">
        <f t="shared" si="44"/>
        <v>0</v>
      </c>
      <c r="J65" s="4">
        <f t="shared" si="45"/>
        <v>33</v>
      </c>
      <c r="K65" s="4">
        <f t="shared" si="46"/>
        <v>24</v>
      </c>
      <c r="L65" s="4"/>
      <c r="M65" s="4"/>
    </row>
    <row r="66" spans="1:17" x14ac:dyDescent="0.35">
      <c r="A66" s="48" t="s">
        <v>14</v>
      </c>
      <c r="B66" s="2" t="s">
        <v>42</v>
      </c>
      <c r="C66" s="13">
        <v>77</v>
      </c>
      <c r="D66" s="13">
        <v>0</v>
      </c>
      <c r="E66" s="13">
        <v>0</v>
      </c>
      <c r="F66" s="13">
        <v>0</v>
      </c>
      <c r="G66" s="13">
        <v>77</v>
      </c>
      <c r="H66" s="4">
        <f t="shared" ref="H66:H71" si="47">(D66+E66)*(D66+F66)/C66</f>
        <v>0</v>
      </c>
      <c r="I66" s="4">
        <f t="shared" ref="I66:I71" si="48">(D66+E66)*(E66+G66)/C66</f>
        <v>0</v>
      </c>
      <c r="J66" s="4">
        <f t="shared" ref="J66:J71" si="49">(F66+G66)*(D66+F66)/C66</f>
        <v>0</v>
      </c>
      <c r="K66" s="4">
        <f t="shared" ref="K66:K71" si="50">(F66+G66)*(E66+G66)/C66</f>
        <v>77</v>
      </c>
      <c r="L66" s="4"/>
      <c r="M66" s="4"/>
    </row>
    <row r="67" spans="1:17" x14ac:dyDescent="0.35">
      <c r="A67" s="48" t="s">
        <v>14</v>
      </c>
      <c r="B67" s="2" t="s">
        <v>43</v>
      </c>
      <c r="C67" s="13">
        <v>123</v>
      </c>
      <c r="D67" s="13">
        <v>0</v>
      </c>
      <c r="E67" s="13">
        <v>0</v>
      </c>
      <c r="F67" s="13">
        <v>3</v>
      </c>
      <c r="G67" s="13">
        <v>120</v>
      </c>
      <c r="H67" s="4">
        <f t="shared" si="47"/>
        <v>0</v>
      </c>
      <c r="I67" s="4">
        <f t="shared" si="48"/>
        <v>0</v>
      </c>
      <c r="J67" s="4">
        <f t="shared" si="49"/>
        <v>3</v>
      </c>
      <c r="K67" s="4">
        <f t="shared" si="50"/>
        <v>120</v>
      </c>
      <c r="L67" s="4"/>
      <c r="M67" s="4"/>
    </row>
    <row r="68" spans="1:17" x14ac:dyDescent="0.35">
      <c r="A68" s="48" t="s">
        <v>14</v>
      </c>
      <c r="B68" s="2" t="s">
        <v>44</v>
      </c>
      <c r="C68" s="13">
        <v>212</v>
      </c>
      <c r="D68" s="13">
        <v>0</v>
      </c>
      <c r="E68" s="13">
        <v>2</v>
      </c>
      <c r="F68" s="13">
        <v>25</v>
      </c>
      <c r="G68" s="13">
        <v>185</v>
      </c>
      <c r="H68" s="4">
        <f t="shared" si="47"/>
        <v>0.23584905660377359</v>
      </c>
      <c r="I68" s="4">
        <f t="shared" si="48"/>
        <v>1.7641509433962264</v>
      </c>
      <c r="J68" s="4">
        <f t="shared" si="49"/>
        <v>24.764150943396228</v>
      </c>
      <c r="K68" s="4">
        <f t="shared" si="50"/>
        <v>185.23584905660377</v>
      </c>
      <c r="L68" s="4"/>
      <c r="M68" s="4"/>
    </row>
    <row r="69" spans="1:17" x14ac:dyDescent="0.35">
      <c r="A69" s="48" t="s">
        <v>14</v>
      </c>
      <c r="B69" s="2" t="s">
        <v>45</v>
      </c>
      <c r="C69" s="13">
        <v>136</v>
      </c>
      <c r="D69" s="13">
        <v>0</v>
      </c>
      <c r="E69" s="13">
        <v>0</v>
      </c>
      <c r="F69" s="13">
        <v>0</v>
      </c>
      <c r="G69" s="13">
        <v>136</v>
      </c>
      <c r="H69" s="4">
        <f t="shared" si="47"/>
        <v>0</v>
      </c>
      <c r="I69" s="4">
        <f t="shared" si="48"/>
        <v>0</v>
      </c>
      <c r="J69" s="4">
        <f t="shared" si="49"/>
        <v>0</v>
      </c>
      <c r="K69" s="4">
        <f t="shared" si="50"/>
        <v>136</v>
      </c>
      <c r="L69" s="4"/>
      <c r="M69" s="4"/>
    </row>
    <row r="70" spans="1:17" x14ac:dyDescent="0.35">
      <c r="A70" s="48" t="s">
        <v>14</v>
      </c>
      <c r="B70" s="2" t="s">
        <v>46</v>
      </c>
      <c r="C70" s="13">
        <v>41</v>
      </c>
      <c r="D70" s="13">
        <v>0</v>
      </c>
      <c r="E70" s="13">
        <v>0</v>
      </c>
      <c r="F70" s="13">
        <v>0</v>
      </c>
      <c r="G70" s="13">
        <v>41</v>
      </c>
      <c r="H70" s="4">
        <f t="shared" si="47"/>
        <v>0</v>
      </c>
      <c r="I70" s="4">
        <f t="shared" si="48"/>
        <v>0</v>
      </c>
      <c r="J70" s="4">
        <f t="shared" si="49"/>
        <v>0</v>
      </c>
      <c r="K70" s="4">
        <f t="shared" si="50"/>
        <v>41</v>
      </c>
      <c r="L70" s="4"/>
      <c r="M70" s="4"/>
    </row>
    <row r="71" spans="1:17" x14ac:dyDescent="0.35">
      <c r="A71" s="48" t="s">
        <v>14</v>
      </c>
      <c r="B71" s="2" t="s">
        <v>47</v>
      </c>
      <c r="C71" s="13">
        <v>142</v>
      </c>
      <c r="D71" s="13">
        <v>0</v>
      </c>
      <c r="E71" s="13">
        <v>0</v>
      </c>
      <c r="F71" s="13">
        <v>49</v>
      </c>
      <c r="G71" s="13">
        <v>93</v>
      </c>
      <c r="H71" s="4">
        <f t="shared" si="47"/>
        <v>0</v>
      </c>
      <c r="I71" s="4">
        <f t="shared" si="48"/>
        <v>0</v>
      </c>
      <c r="J71" s="4">
        <f t="shared" si="49"/>
        <v>49</v>
      </c>
      <c r="K71" s="4">
        <f t="shared" si="50"/>
        <v>93</v>
      </c>
      <c r="L71" s="4"/>
      <c r="M71" s="4"/>
    </row>
    <row r="72" spans="1:17" x14ac:dyDescent="0.35">
      <c r="A72" s="48" t="s">
        <v>14</v>
      </c>
      <c r="B72" s="2" t="s">
        <v>48</v>
      </c>
      <c r="C72" s="51">
        <v>33</v>
      </c>
      <c r="D72" s="51">
        <v>0</v>
      </c>
      <c r="E72" s="51">
        <v>0</v>
      </c>
      <c r="F72" s="51">
        <v>1</v>
      </c>
      <c r="G72" s="51">
        <v>32</v>
      </c>
      <c r="H72" s="4">
        <f t="shared" si="43"/>
        <v>0</v>
      </c>
      <c r="I72" s="4">
        <f t="shared" si="44"/>
        <v>0</v>
      </c>
      <c r="J72" s="4">
        <f t="shared" si="45"/>
        <v>1</v>
      </c>
      <c r="K72" s="4">
        <f t="shared" si="46"/>
        <v>32</v>
      </c>
      <c r="L72" s="4"/>
      <c r="M72" s="4"/>
    </row>
    <row r="73" spans="1:17" x14ac:dyDescent="0.35">
      <c r="A73" s="48" t="s">
        <v>14</v>
      </c>
      <c r="B73" s="2" t="s">
        <v>49</v>
      </c>
      <c r="C73" s="51">
        <v>16</v>
      </c>
      <c r="D73" s="51">
        <v>0</v>
      </c>
      <c r="E73" s="51">
        <v>0</v>
      </c>
      <c r="F73" s="51">
        <v>1</v>
      </c>
      <c r="G73" s="51">
        <v>15</v>
      </c>
      <c r="H73" s="4">
        <f t="shared" si="43"/>
        <v>0</v>
      </c>
      <c r="I73" s="4">
        <f t="shared" si="44"/>
        <v>0</v>
      </c>
      <c r="J73" s="4">
        <f t="shared" si="45"/>
        <v>1</v>
      </c>
      <c r="K73" s="4">
        <f t="shared" si="46"/>
        <v>15</v>
      </c>
      <c r="L73" s="4"/>
      <c r="M73" s="4"/>
    </row>
    <row r="74" spans="1:17" x14ac:dyDescent="0.35">
      <c r="A74" s="48" t="s">
        <v>14</v>
      </c>
      <c r="B74" s="2" t="s">
        <v>50</v>
      </c>
      <c r="C74" s="51">
        <v>126</v>
      </c>
      <c r="D74" s="51">
        <v>0</v>
      </c>
      <c r="E74" s="51">
        <v>90</v>
      </c>
      <c r="F74" s="51">
        <v>0</v>
      </c>
      <c r="G74" s="51">
        <v>36</v>
      </c>
      <c r="H74" s="4">
        <f t="shared" si="43"/>
        <v>0</v>
      </c>
      <c r="I74" s="4">
        <f t="shared" si="44"/>
        <v>90</v>
      </c>
      <c r="J74" s="4">
        <f t="shared" si="45"/>
        <v>0</v>
      </c>
      <c r="K74" s="4">
        <f t="shared" si="46"/>
        <v>36</v>
      </c>
      <c r="L74" s="4"/>
      <c r="M74" s="4"/>
      <c r="Q74" s="1" t="s">
        <v>29</v>
      </c>
    </row>
    <row r="75" spans="1:17" x14ac:dyDescent="0.35">
      <c r="A75" s="48" t="s">
        <v>14</v>
      </c>
      <c r="B75" s="2" t="s">
        <v>51</v>
      </c>
      <c r="C75" s="51">
        <v>13</v>
      </c>
      <c r="D75" s="51">
        <v>0</v>
      </c>
      <c r="E75" s="51">
        <v>0</v>
      </c>
      <c r="F75" s="51">
        <v>1</v>
      </c>
      <c r="G75" s="51">
        <v>12</v>
      </c>
      <c r="H75" s="4">
        <f t="shared" si="43"/>
        <v>0</v>
      </c>
      <c r="I75" s="4">
        <f t="shared" si="44"/>
        <v>0</v>
      </c>
      <c r="J75" s="4">
        <f t="shared" si="45"/>
        <v>1</v>
      </c>
      <c r="K75" s="4">
        <f t="shared" si="46"/>
        <v>12</v>
      </c>
      <c r="L75" s="4"/>
      <c r="M75" s="4"/>
    </row>
    <row r="76" spans="1:17" x14ac:dyDescent="0.35">
      <c r="A76" s="48" t="s">
        <v>14</v>
      </c>
      <c r="B76" s="2" t="s">
        <v>52</v>
      </c>
      <c r="C76" s="51">
        <v>30</v>
      </c>
      <c r="D76" s="51">
        <v>0</v>
      </c>
      <c r="E76" s="51">
        <v>0</v>
      </c>
      <c r="F76" s="51">
        <v>0</v>
      </c>
      <c r="G76" s="51">
        <v>30</v>
      </c>
      <c r="H76" s="4">
        <f t="shared" ref="H76:H78" si="51">(D76+E76)*(D76+F76)/C76</f>
        <v>0</v>
      </c>
      <c r="I76" s="4">
        <f t="shared" ref="I76:I78" si="52">(D76+E76)*(E76+G76)/C76</f>
        <v>0</v>
      </c>
      <c r="J76" s="4">
        <f t="shared" ref="J76:J78" si="53">(F76+G76)*(D76+F76)/C76</f>
        <v>0</v>
      </c>
      <c r="K76" s="4">
        <f t="shared" ref="K76:K78" si="54">(F76+G76)*(E76+G76)/C76</f>
        <v>30</v>
      </c>
      <c r="L76" s="4"/>
      <c r="M76" s="4"/>
    </row>
    <row r="77" spans="1:17" x14ac:dyDescent="0.35">
      <c r="A77" s="48" t="s">
        <v>14</v>
      </c>
      <c r="B77" s="2" t="s">
        <v>53</v>
      </c>
      <c r="C77" s="51">
        <v>20</v>
      </c>
      <c r="D77" s="51">
        <v>0</v>
      </c>
      <c r="E77" s="51">
        <v>0</v>
      </c>
      <c r="F77" s="51">
        <v>0</v>
      </c>
      <c r="G77" s="51">
        <v>20</v>
      </c>
      <c r="H77" s="4">
        <f t="shared" si="51"/>
        <v>0</v>
      </c>
      <c r="I77" s="4">
        <f t="shared" si="52"/>
        <v>0</v>
      </c>
      <c r="J77" s="4">
        <f t="shared" si="53"/>
        <v>0</v>
      </c>
      <c r="K77" s="4">
        <f t="shared" si="54"/>
        <v>20</v>
      </c>
      <c r="L77" s="4"/>
      <c r="M77" s="4"/>
    </row>
    <row r="78" spans="1:17" x14ac:dyDescent="0.35">
      <c r="A78" s="48" t="s">
        <v>14</v>
      </c>
      <c r="B78" s="2" t="s">
        <v>54</v>
      </c>
      <c r="C78" s="51">
        <v>45</v>
      </c>
      <c r="D78" s="51">
        <v>0</v>
      </c>
      <c r="E78" s="51">
        <v>0</v>
      </c>
      <c r="F78" s="51">
        <v>1</v>
      </c>
      <c r="G78" s="51">
        <v>44</v>
      </c>
      <c r="H78" s="4">
        <f t="shared" si="51"/>
        <v>0</v>
      </c>
      <c r="I78" s="4">
        <f t="shared" si="52"/>
        <v>0</v>
      </c>
      <c r="J78" s="4">
        <f t="shared" si="53"/>
        <v>1</v>
      </c>
      <c r="K78" s="4">
        <f t="shared" si="54"/>
        <v>44</v>
      </c>
      <c r="L78" s="4"/>
      <c r="M78" s="4"/>
    </row>
    <row r="79" spans="1:17" x14ac:dyDescent="0.35">
      <c r="A79" s="48" t="s">
        <v>14</v>
      </c>
      <c r="B79" s="2" t="s">
        <v>55</v>
      </c>
      <c r="C79" s="51">
        <v>31</v>
      </c>
      <c r="D79" s="51">
        <v>0</v>
      </c>
      <c r="E79" s="51">
        <v>0</v>
      </c>
      <c r="F79" s="51">
        <v>2</v>
      </c>
      <c r="G79" s="51">
        <v>29</v>
      </c>
      <c r="H79" s="4">
        <f t="shared" ref="H79:H80" si="55">(D79+E79)*(D79+F79)/C79</f>
        <v>0</v>
      </c>
      <c r="I79" s="4">
        <f t="shared" ref="I79:I80" si="56">(D79+E79)*(E79+G79)/C79</f>
        <v>0</v>
      </c>
      <c r="J79" s="4">
        <f t="shared" ref="J79:J80" si="57">(F79+G79)*(D79+F79)/C79</f>
        <v>2</v>
      </c>
      <c r="K79" s="4">
        <f t="shared" ref="K79:K80" si="58">(F79+G79)*(E79+G79)/C79</f>
        <v>29</v>
      </c>
      <c r="L79" s="4"/>
      <c r="M79" s="4"/>
    </row>
    <row r="80" spans="1:17" x14ac:dyDescent="0.35">
      <c r="A80" s="48" t="s">
        <v>14</v>
      </c>
      <c r="B80" s="2" t="s">
        <v>56</v>
      </c>
      <c r="C80" s="51">
        <v>364</v>
      </c>
      <c r="D80" s="51">
        <v>0</v>
      </c>
      <c r="E80" s="51">
        <v>0</v>
      </c>
      <c r="F80" s="51">
        <v>25</v>
      </c>
      <c r="G80" s="51">
        <v>339</v>
      </c>
      <c r="H80" s="4">
        <f t="shared" si="55"/>
        <v>0</v>
      </c>
      <c r="I80" s="4">
        <f t="shared" si="56"/>
        <v>0</v>
      </c>
      <c r="J80" s="4">
        <f t="shared" si="57"/>
        <v>25</v>
      </c>
      <c r="K80" s="4">
        <f t="shared" si="58"/>
        <v>339</v>
      </c>
      <c r="L80" s="4"/>
      <c r="M80" s="4"/>
    </row>
    <row r="81" spans="1:13" x14ac:dyDescent="0.35">
      <c r="A81" s="48" t="s">
        <v>14</v>
      </c>
      <c r="B81" s="2" t="s">
        <v>57</v>
      </c>
      <c r="C81" s="51">
        <v>547</v>
      </c>
      <c r="D81" s="51">
        <v>0</v>
      </c>
      <c r="E81" s="51">
        <v>0</v>
      </c>
      <c r="F81" s="51">
        <v>79</v>
      </c>
      <c r="G81" s="51">
        <v>469</v>
      </c>
      <c r="H81" s="4">
        <f>(D81+E81)*(D81+F81)/C81</f>
        <v>0</v>
      </c>
      <c r="I81" s="4">
        <f>(D81+E81)*(E81+G81)/C81</f>
        <v>0</v>
      </c>
      <c r="J81" s="4">
        <f>(F81+G81)*(D81+F81)/C81</f>
        <v>79.144424131627062</v>
      </c>
      <c r="K81" s="4">
        <f>(F81+G81)*(E81+G81)/C81</f>
        <v>469.85740402193784</v>
      </c>
      <c r="L81" s="4"/>
      <c r="M81" s="4"/>
    </row>
    <row r="82" spans="1:13" x14ac:dyDescent="0.35">
      <c r="A82" s="24"/>
      <c r="B82" s="25"/>
      <c r="C82" s="26">
        <f>SUM(C60:C81)</f>
        <v>2168</v>
      </c>
      <c r="D82" s="26">
        <f>SUM(D60:D81)</f>
        <v>0</v>
      </c>
      <c r="E82" s="26">
        <f>SUM(E60:E81)</f>
        <v>92</v>
      </c>
      <c r="F82" s="26">
        <v>343</v>
      </c>
      <c r="G82" s="26">
        <f>SUM(G60:G81)</f>
        <v>1733</v>
      </c>
      <c r="H82" s="22">
        <f t="shared" si="39"/>
        <v>14.555350553505535</v>
      </c>
      <c r="I82" s="22">
        <f t="shared" si="40"/>
        <v>77.444649446494466</v>
      </c>
      <c r="J82" s="22">
        <f t="shared" si="41"/>
        <v>328.44464944649445</v>
      </c>
      <c r="K82" s="22">
        <f t="shared" si="42"/>
        <v>1747.5553505535056</v>
      </c>
      <c r="L82" s="22">
        <f>(D82-H82)^2/H82+(E82-I82)^2/I82+(F82-J82)^2/J82+(G82-K82)^2/K82</f>
        <v>18.057224905640457</v>
      </c>
      <c r="M82" s="67">
        <f>_xlfn.CHISQ.DIST.RT(L82,1)</f>
        <v>2.1436362368262E-5</v>
      </c>
    </row>
    <row r="83" spans="1:13" x14ac:dyDescent="0.35">
      <c r="A83" s="64" t="s">
        <v>58</v>
      </c>
      <c r="C83" s="10">
        <v>6860</v>
      </c>
      <c r="D83" s="10">
        <v>233</v>
      </c>
      <c r="E83" s="10">
        <v>638</v>
      </c>
      <c r="F83" s="10">
        <v>1503</v>
      </c>
      <c r="G83" s="10">
        <v>4486</v>
      </c>
      <c r="H83" s="23">
        <f>(D83+E83)*(D83+F83)/C83</f>
        <v>220.41632653061225</v>
      </c>
      <c r="I83" s="23">
        <f>(D83+E83)*(E83+G83)/C83</f>
        <v>650.5836734693878</v>
      </c>
      <c r="J83" s="23">
        <f>(F83+G83)*(D83+F83)/C83</f>
        <v>1515.5836734693878</v>
      </c>
      <c r="K83" s="23">
        <f>(F83+G83)*(E83+G83)/C83</f>
        <v>4473.4163265306124</v>
      </c>
      <c r="L83" s="23">
        <f>(D83-H83)^2/H83+(E83-I83)^2/I83+(F83-J83)^2/J83+(G83-K83)^2/K83</f>
        <v>1.1016811480084687</v>
      </c>
      <c r="M83" s="70">
        <f>_xlfn.CHISQ.DIST.RT(L83,1)</f>
        <v>0.29389745843179854</v>
      </c>
    </row>
    <row r="85" spans="1:13" x14ac:dyDescent="0.35">
      <c r="A85" s="31" t="s">
        <v>19</v>
      </c>
      <c r="B85" s="6">
        <v>10</v>
      </c>
    </row>
    <row r="86" spans="1:13" x14ac:dyDescent="0.35">
      <c r="A86" s="32" t="s">
        <v>61</v>
      </c>
      <c r="F86" s="7" t="s">
        <v>29</v>
      </c>
    </row>
  </sheetData>
  <sortState xmlns:xlrd2="http://schemas.microsoft.com/office/spreadsheetml/2017/richdata2" ref="P6:P13">
    <sortCondition ref="P6"/>
  </sortState>
  <mergeCells count="2">
    <mergeCell ref="D2:G2"/>
    <mergeCell ref="H2:K2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zoomScale="80" zoomScaleNormal="80" workbookViewId="0">
      <selection activeCell="C20" sqref="C20"/>
    </sheetView>
  </sheetViews>
  <sheetFormatPr defaultColWidth="8.7265625" defaultRowHeight="14.5" x14ac:dyDescent="0.35"/>
  <cols>
    <col min="1" max="1" width="18.453125" style="5" customWidth="1"/>
    <col min="2" max="2" width="9.54296875" style="7" bestFit="1" customWidth="1"/>
    <col min="3" max="3" width="5.453125" style="7" bestFit="1" customWidth="1"/>
    <col min="4" max="4" width="7" style="7" bestFit="1" customWidth="1"/>
    <col min="5" max="6" width="6.7265625" style="7" bestFit="1" customWidth="1"/>
    <col min="7" max="7" width="6.453125" style="7" bestFit="1" customWidth="1"/>
    <col min="8" max="8" width="2.54296875" style="7" customWidth="1"/>
    <col min="9" max="10" width="11.1796875" style="7" customWidth="1"/>
    <col min="11" max="11" width="2.453125" style="7" customWidth="1"/>
    <col min="12" max="12" width="8.7265625" style="7" bestFit="1" customWidth="1"/>
    <col min="13" max="13" width="7.453125" style="7" customWidth="1"/>
    <col min="14" max="16384" width="8.7265625" style="1"/>
  </cols>
  <sheetData>
    <row r="1" spans="1:13" s="18" customFormat="1" ht="29.15" customHeight="1" x14ac:dyDescent="0.35">
      <c r="A1" s="77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18" customFormat="1" x14ac:dyDescent="0.35">
      <c r="A2" s="19"/>
      <c r="B2" s="30"/>
      <c r="C2" s="30"/>
      <c r="D2" s="20"/>
      <c r="E2" s="20"/>
      <c r="F2" s="20"/>
      <c r="G2" s="20"/>
      <c r="H2" s="30"/>
      <c r="I2" s="30"/>
      <c r="J2" s="30"/>
      <c r="K2" s="30"/>
      <c r="L2" s="30"/>
      <c r="M2" s="30"/>
    </row>
    <row r="3" spans="1:13" ht="43.5" x14ac:dyDescent="0.35">
      <c r="A3" s="35" t="s">
        <v>22</v>
      </c>
      <c r="B3" s="36" t="s">
        <v>20</v>
      </c>
      <c r="C3" s="36" t="s">
        <v>21</v>
      </c>
      <c r="D3" s="36" t="s">
        <v>25</v>
      </c>
      <c r="E3" s="36" t="s">
        <v>26</v>
      </c>
      <c r="F3" s="36" t="s">
        <v>27</v>
      </c>
      <c r="G3" s="36" t="s">
        <v>28</v>
      </c>
      <c r="H3" s="36"/>
      <c r="I3" s="36" t="s">
        <v>59</v>
      </c>
      <c r="J3" s="36" t="s">
        <v>60</v>
      </c>
      <c r="K3" s="36"/>
      <c r="L3" s="36"/>
      <c r="M3" s="36"/>
    </row>
    <row r="4" spans="1:13" s="18" customFormat="1" x14ac:dyDescent="0.35">
      <c r="A4" s="50" t="s">
        <v>4</v>
      </c>
      <c r="B4" s="37">
        <v>9</v>
      </c>
      <c r="C4" s="38">
        <v>346</v>
      </c>
      <c r="D4" s="16">
        <v>0</v>
      </c>
      <c r="E4" s="16">
        <v>5</v>
      </c>
      <c r="F4" s="16">
        <v>58</v>
      </c>
      <c r="G4" s="16">
        <v>283</v>
      </c>
      <c r="H4" s="39"/>
      <c r="I4" s="40">
        <f>(D4+E4)/$C4</f>
        <v>1.4450867052023121E-2</v>
      </c>
      <c r="J4" s="40">
        <f>(F4+D4)/$C4</f>
        <v>0.16763005780346821</v>
      </c>
      <c r="K4" s="39"/>
      <c r="L4" s="40">
        <f>D4-((D4+E4)*(D4+F4))/C4</f>
        <v>-0.83815028901734101</v>
      </c>
      <c r="M4" s="40">
        <f>((D4+E4)*(D4+F4)*(E4+G4)*(F4+G4))/(C4^3-C4^2)</f>
        <v>0.68956239912720974</v>
      </c>
    </row>
    <row r="5" spans="1:13" s="18" customFormat="1" x14ac:dyDescent="0.35">
      <c r="A5" s="50" t="s">
        <v>5</v>
      </c>
      <c r="B5" s="37">
        <v>5</v>
      </c>
      <c r="C5" s="38">
        <v>350</v>
      </c>
      <c r="D5" s="38">
        <v>0</v>
      </c>
      <c r="E5" s="38">
        <v>14</v>
      </c>
      <c r="F5" s="38">
        <v>34</v>
      </c>
      <c r="G5" s="38">
        <v>302</v>
      </c>
      <c r="H5" s="39"/>
      <c r="I5" s="40">
        <f t="shared" ref="I5:I14" si="0">(D5+E5)/$C5</f>
        <v>0.04</v>
      </c>
      <c r="J5" s="40">
        <f t="shared" ref="J5:J14" si="1">(F5+D5)/$C5</f>
        <v>9.7142857142857142E-2</v>
      </c>
      <c r="K5" s="39"/>
      <c r="L5" s="40">
        <f t="shared" ref="L5:L13" si="2">D5-((D5+E5)*(D5+F5))/C5</f>
        <v>-1.36</v>
      </c>
      <c r="M5" s="40">
        <f t="shared" ref="M5:M13" si="3">((D5+E5)*(D5+F5)*(E5+G5)*(F5+G5))/(C5^3-C5^2)</f>
        <v>1.1821478510028653</v>
      </c>
    </row>
    <row r="6" spans="1:13" x14ac:dyDescent="0.35">
      <c r="A6" s="50" t="s">
        <v>6</v>
      </c>
      <c r="B6" s="37">
        <v>3</v>
      </c>
      <c r="C6" s="38">
        <v>183</v>
      </c>
      <c r="D6" s="38">
        <v>5</v>
      </c>
      <c r="E6" s="38">
        <v>19</v>
      </c>
      <c r="F6" s="38">
        <v>26</v>
      </c>
      <c r="G6" s="38">
        <v>133</v>
      </c>
      <c r="H6" s="39"/>
      <c r="I6" s="40">
        <f t="shared" si="0"/>
        <v>0.13114754098360656</v>
      </c>
      <c r="J6" s="40">
        <f t="shared" si="1"/>
        <v>0.16939890710382513</v>
      </c>
      <c r="K6" s="39"/>
      <c r="L6" s="40">
        <f t="shared" si="2"/>
        <v>0.93442622950819665</v>
      </c>
      <c r="M6" s="40">
        <f t="shared" si="3"/>
        <v>2.9501227071772624</v>
      </c>
    </row>
    <row r="7" spans="1:13" x14ac:dyDescent="0.35">
      <c r="A7" s="50" t="s">
        <v>7</v>
      </c>
      <c r="B7" s="37">
        <v>2</v>
      </c>
      <c r="C7" s="38">
        <v>154</v>
      </c>
      <c r="D7" s="38">
        <v>0</v>
      </c>
      <c r="E7" s="38">
        <v>8</v>
      </c>
      <c r="F7" s="38">
        <v>61</v>
      </c>
      <c r="G7" s="38">
        <v>85</v>
      </c>
      <c r="H7" s="39"/>
      <c r="I7" s="40">
        <f t="shared" si="0"/>
        <v>5.1948051948051951E-2</v>
      </c>
      <c r="J7" s="40">
        <f t="shared" si="1"/>
        <v>0.39610389610389612</v>
      </c>
      <c r="K7" s="39"/>
      <c r="L7" s="40">
        <f t="shared" si="2"/>
        <v>-3.168831168831169</v>
      </c>
      <c r="M7" s="40">
        <f t="shared" si="3"/>
        <v>1.8260924204392501</v>
      </c>
    </row>
    <row r="8" spans="1:13" s="18" customFormat="1" x14ac:dyDescent="0.35">
      <c r="A8" s="50" t="s">
        <v>9</v>
      </c>
      <c r="B8" s="37">
        <v>3</v>
      </c>
      <c r="C8" s="38">
        <v>343</v>
      </c>
      <c r="D8" s="38">
        <v>0</v>
      </c>
      <c r="E8" s="38">
        <v>1</v>
      </c>
      <c r="F8" s="38">
        <v>62</v>
      </c>
      <c r="G8" s="38">
        <v>280</v>
      </c>
      <c r="H8" s="39"/>
      <c r="I8" s="40">
        <f t="shared" si="0"/>
        <v>2.9154518950437317E-3</v>
      </c>
      <c r="J8" s="40">
        <f t="shared" si="1"/>
        <v>0.18075801749271136</v>
      </c>
      <c r="K8" s="39"/>
      <c r="L8" s="40">
        <f t="shared" si="2"/>
        <v>-0.18075801749271136</v>
      </c>
      <c r="M8" s="40">
        <f t="shared" si="3"/>
        <v>0.14808455660481601</v>
      </c>
    </row>
    <row r="9" spans="1:13" x14ac:dyDescent="0.35">
      <c r="A9" s="50" t="s">
        <v>10</v>
      </c>
      <c r="B9" s="37">
        <v>1</v>
      </c>
      <c r="C9" s="38">
        <v>35</v>
      </c>
      <c r="D9" s="38">
        <v>0</v>
      </c>
      <c r="E9" s="38">
        <v>4</v>
      </c>
      <c r="F9" s="38">
        <v>1</v>
      </c>
      <c r="G9" s="38">
        <v>30</v>
      </c>
      <c r="H9" s="39"/>
      <c r="I9" s="40">
        <f t="shared" si="0"/>
        <v>0.11428571428571428</v>
      </c>
      <c r="J9" s="40">
        <f t="shared" si="1"/>
        <v>2.8571428571428571E-2</v>
      </c>
      <c r="K9" s="39"/>
      <c r="L9" s="40">
        <f t="shared" si="2"/>
        <v>-0.11428571428571428</v>
      </c>
      <c r="M9" s="40">
        <f t="shared" si="3"/>
        <v>0.10122448979591837</v>
      </c>
    </row>
    <row r="10" spans="1:13" x14ac:dyDescent="0.35">
      <c r="A10" s="50" t="s">
        <v>11</v>
      </c>
      <c r="B10" s="37">
        <v>13</v>
      </c>
      <c r="C10" s="38">
        <v>1068</v>
      </c>
      <c r="D10" s="38">
        <v>0</v>
      </c>
      <c r="E10" s="38">
        <v>0</v>
      </c>
      <c r="F10" s="38">
        <v>283</v>
      </c>
      <c r="G10" s="38">
        <v>785</v>
      </c>
      <c r="H10" s="39"/>
      <c r="I10" s="40">
        <f t="shared" si="0"/>
        <v>0</v>
      </c>
      <c r="J10" s="40">
        <f t="shared" si="1"/>
        <v>0.26498127340823968</v>
      </c>
      <c r="K10" s="39"/>
      <c r="L10" s="40">
        <f t="shared" si="2"/>
        <v>0</v>
      </c>
      <c r="M10" s="40">
        <f t="shared" si="3"/>
        <v>0</v>
      </c>
    </row>
    <row r="11" spans="1:13" x14ac:dyDescent="0.35">
      <c r="A11" s="50" t="s">
        <v>12</v>
      </c>
      <c r="B11" s="37">
        <v>9</v>
      </c>
      <c r="C11" s="38">
        <v>369</v>
      </c>
      <c r="D11" s="38">
        <v>58</v>
      </c>
      <c r="E11" s="38">
        <v>98</v>
      </c>
      <c r="F11" s="38">
        <v>94</v>
      </c>
      <c r="G11" s="38">
        <v>119</v>
      </c>
      <c r="H11" s="39"/>
      <c r="I11" s="40">
        <f t="shared" si="0"/>
        <v>0.42276422764227645</v>
      </c>
      <c r="J11" s="40">
        <f t="shared" si="1"/>
        <v>0.41192411924119243</v>
      </c>
      <c r="K11" s="39"/>
      <c r="L11" s="40">
        <f t="shared" si="2"/>
        <v>-6.2601626016260212</v>
      </c>
      <c r="M11" s="40">
        <f t="shared" si="3"/>
        <v>21.872930479039677</v>
      </c>
    </row>
    <row r="12" spans="1:13" s="18" customFormat="1" x14ac:dyDescent="0.35">
      <c r="A12" s="50" t="s">
        <v>13</v>
      </c>
      <c r="B12" s="37">
        <v>23</v>
      </c>
      <c r="C12" s="38">
        <v>1844</v>
      </c>
      <c r="D12" s="38">
        <v>170</v>
      </c>
      <c r="E12" s="38">
        <v>397</v>
      </c>
      <c r="F12" s="38">
        <v>541</v>
      </c>
      <c r="G12" s="38">
        <v>736</v>
      </c>
      <c r="H12" s="39"/>
      <c r="I12" s="40">
        <f t="shared" si="0"/>
        <v>0.30748373101952275</v>
      </c>
      <c r="J12" s="40">
        <f t="shared" si="1"/>
        <v>0.38557483731019521</v>
      </c>
      <c r="K12" s="39"/>
      <c r="L12" s="40">
        <f t="shared" si="2"/>
        <v>-48.620932754880698</v>
      </c>
      <c r="M12" s="40">
        <f t="shared" si="3"/>
        <v>93.073554084577609</v>
      </c>
    </row>
    <row r="13" spans="1:13" x14ac:dyDescent="0.35">
      <c r="A13" s="50" t="s">
        <v>14</v>
      </c>
      <c r="B13" s="7">
        <v>34</v>
      </c>
      <c r="C13" s="7">
        <v>2168</v>
      </c>
      <c r="D13" s="7">
        <v>0</v>
      </c>
      <c r="E13" s="7">
        <v>92</v>
      </c>
      <c r="F13" s="7">
        <v>343</v>
      </c>
      <c r="G13" s="7">
        <v>1733</v>
      </c>
      <c r="H13" s="39"/>
      <c r="I13" s="40">
        <f t="shared" si="0"/>
        <v>4.2435424354243544E-2</v>
      </c>
      <c r="J13" s="40">
        <f t="shared" si="1"/>
        <v>0.15821033210332103</v>
      </c>
      <c r="K13" s="39"/>
      <c r="L13" s="46">
        <f t="shared" si="2"/>
        <v>-14.555350553505535</v>
      </c>
      <c r="M13" s="46">
        <f t="shared" si="3"/>
        <v>11.738016030900104</v>
      </c>
    </row>
    <row r="14" spans="1:13" ht="15" thickBot="1" x14ac:dyDescent="0.4">
      <c r="A14" s="34" t="s">
        <v>23</v>
      </c>
      <c r="B14" s="33">
        <f>SUM(B4:B13)</f>
        <v>102</v>
      </c>
      <c r="C14" s="33">
        <f>SUM(C4:C13)</f>
        <v>6860</v>
      </c>
      <c r="D14" s="33">
        <f t="shared" ref="D14:G14" si="4">SUM(D4:D13)</f>
        <v>233</v>
      </c>
      <c r="E14" s="33">
        <f t="shared" si="4"/>
        <v>638</v>
      </c>
      <c r="F14" s="33">
        <f t="shared" si="4"/>
        <v>1503</v>
      </c>
      <c r="G14" s="33">
        <f t="shared" si="4"/>
        <v>4486</v>
      </c>
      <c r="I14" s="41">
        <f t="shared" si="0"/>
        <v>0.12696793002915452</v>
      </c>
      <c r="J14" s="41">
        <f t="shared" si="1"/>
        <v>0.2530612244897959</v>
      </c>
      <c r="L14" s="42">
        <f>SUM(L4:L13)</f>
        <v>-74.164044870130994</v>
      </c>
      <c r="M14" s="29">
        <f>SUM(M4:M13)</f>
        <v>133.58173501866472</v>
      </c>
    </row>
    <row r="15" spans="1:13" x14ac:dyDescent="0.35">
      <c r="D15" s="1"/>
      <c r="E15" s="1"/>
      <c r="F15" s="1"/>
      <c r="G15" s="1"/>
      <c r="H15" s="5"/>
      <c r="I15" s="1"/>
      <c r="J15" s="1"/>
      <c r="K15" s="5"/>
      <c r="L15" s="47">
        <f>(L14-0.5)^2</f>
        <v>5574.7195963689346</v>
      </c>
      <c r="M15" s="3"/>
    </row>
    <row r="16" spans="1:13" ht="18.5" x14ac:dyDescent="0.45">
      <c r="K16" s="43" t="s">
        <v>24</v>
      </c>
      <c r="L16" s="44">
        <f>L15/M14</f>
        <v>41.732648521072186</v>
      </c>
      <c r="M16" s="45"/>
    </row>
    <row r="17" spans="11:13" ht="15.5" x14ac:dyDescent="0.35">
      <c r="K17" s="45" t="s">
        <v>17</v>
      </c>
      <c r="L17" s="45">
        <v>1</v>
      </c>
      <c r="M17" s="45"/>
    </row>
    <row r="18" spans="11:13" ht="15.5" x14ac:dyDescent="0.35">
      <c r="K18" s="45" t="s">
        <v>0</v>
      </c>
      <c r="L18" s="44">
        <f>_xlfn.CHISQ.DIST.RT(L16,L17)</f>
        <v>1.0464684587677963E-10</v>
      </c>
      <c r="M18" s="71" t="s">
        <v>62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squared by taxon</vt:lpstr>
      <vt:lpstr>CMH test</vt:lpstr>
      <vt:lpstr>'CMH test'!cmh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Andrew_laptop</dc:creator>
  <cp:lastModifiedBy>ABDALLA, Adly M.M.</cp:lastModifiedBy>
  <dcterms:created xsi:type="dcterms:W3CDTF">2020-12-04T09:54:11Z</dcterms:created>
  <dcterms:modified xsi:type="dcterms:W3CDTF">2021-12-01T21:27:22Z</dcterms:modified>
</cp:coreProperties>
</file>